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Development Team\Website\Content &amp; Design\Content\About Us\Partner with us\Grants\Woodland Management Downloads\"/>
    </mc:Choice>
  </mc:AlternateContent>
  <workbookProtection workbookPassword="CC2A" lockStructure="1"/>
  <bookViews>
    <workbookView xWindow="0" yWindow="0" windowWidth="23040" windowHeight="9408"/>
  </bookViews>
  <sheets>
    <sheet name="Instructions" sheetId="6" r:id="rId1"/>
    <sheet name="Example" sheetId="12" r:id="rId2"/>
    <sheet name="Calculator" sheetId="11" r:id="rId3"/>
    <sheet name="Standard Costs" sheetId="1" r:id="rId4"/>
    <sheet name="Data" sheetId="3" state="hidden" r:id="rId5"/>
  </sheets>
  <definedNames>
    <definedName name="_xlnm.Print_Area" localSheetId="2">Calculator!$A$1:$L$42</definedName>
    <definedName name="_xlnm.Print_Area" localSheetId="1">Example!$A$1:$L$42</definedName>
    <definedName name="_xlnm.Print_Area" localSheetId="0">Instructions!$A$1:$G$52</definedName>
    <definedName name="_xlnm.Print_Area" localSheetId="3">'Standard Costs'!$B$1:$F$47</definedName>
  </definedNames>
  <calcPr calcId="152511"/>
</workbook>
</file>

<file path=xl/calcChain.xml><?xml version="1.0" encoding="utf-8"?>
<calcChain xmlns="http://schemas.openxmlformats.org/spreadsheetml/2006/main">
  <c r="I22" i="12" l="1"/>
  <c r="I23" i="12"/>
  <c r="I11" i="12"/>
  <c r="I12" i="12"/>
  <c r="I13" i="12"/>
  <c r="I14" i="12"/>
  <c r="I15" i="12"/>
  <c r="I16" i="12"/>
  <c r="I17" i="12"/>
  <c r="I18" i="12"/>
  <c r="I19" i="12"/>
  <c r="I20" i="12"/>
  <c r="H22" i="12"/>
  <c r="H23" i="12"/>
  <c r="H11" i="12"/>
  <c r="H12" i="12"/>
  <c r="H13" i="12"/>
  <c r="H14" i="12"/>
  <c r="O49" i="12"/>
  <c r="N49" i="12"/>
  <c r="H15" i="12"/>
  <c r="H16" i="12"/>
  <c r="H17" i="12"/>
  <c r="H18" i="12"/>
  <c r="O53" i="12"/>
  <c r="N53" i="12"/>
  <c r="H19" i="12"/>
  <c r="H20" i="12"/>
  <c r="C22" i="12"/>
  <c r="C23" i="12"/>
  <c r="C11" i="12"/>
  <c r="C12" i="12"/>
  <c r="C13" i="12"/>
  <c r="C14" i="12"/>
  <c r="C15" i="12"/>
  <c r="C16" i="12"/>
  <c r="C17" i="12"/>
  <c r="C18" i="12"/>
  <c r="C19" i="12"/>
  <c r="C20" i="12"/>
  <c r="O57" i="12"/>
  <c r="N57" i="12"/>
  <c r="I21" i="12"/>
  <c r="H21" i="12"/>
  <c r="O56" i="12"/>
  <c r="N56" i="12"/>
  <c r="J21" i="12"/>
  <c r="C21" i="12"/>
  <c r="I21" i="11"/>
  <c r="I22" i="11"/>
  <c r="I23" i="11"/>
  <c r="I11" i="11"/>
  <c r="I12" i="11"/>
  <c r="I13" i="11"/>
  <c r="I14" i="11"/>
  <c r="I15" i="11"/>
  <c r="I16" i="11"/>
  <c r="I17" i="11"/>
  <c r="I18" i="11"/>
  <c r="I19" i="11"/>
  <c r="H21" i="11"/>
  <c r="O56" i="11"/>
  <c r="N56" i="11"/>
  <c r="J21" i="11"/>
  <c r="K21" i="11"/>
  <c r="H22" i="11"/>
  <c r="O57" i="11"/>
  <c r="N57" i="11"/>
  <c r="H23" i="11"/>
  <c r="H11" i="11"/>
  <c r="H12" i="11"/>
  <c r="H13" i="11"/>
  <c r="O48" i="11"/>
  <c r="N48" i="11"/>
  <c r="H14" i="11"/>
  <c r="O49" i="11"/>
  <c r="N49" i="11"/>
  <c r="H15" i="11"/>
  <c r="O50" i="11"/>
  <c r="N50" i="11"/>
  <c r="J15" i="11"/>
  <c r="H16" i="11"/>
  <c r="K16" i="11"/>
  <c r="H17" i="11"/>
  <c r="H18" i="11"/>
  <c r="H19" i="11"/>
  <c r="O54" i="11"/>
  <c r="N54" i="11"/>
  <c r="C21" i="11"/>
  <c r="C22" i="11"/>
  <c r="C23" i="11"/>
  <c r="C11" i="11"/>
  <c r="C12" i="11"/>
  <c r="C13" i="11"/>
  <c r="C14" i="11"/>
  <c r="C15" i="11"/>
  <c r="C16" i="11"/>
  <c r="C17" i="11"/>
  <c r="C18" i="11"/>
  <c r="C19" i="11"/>
  <c r="I20" i="11"/>
  <c r="H20" i="11"/>
  <c r="O55" i="11"/>
  <c r="N55" i="11"/>
  <c r="J20" i="11"/>
  <c r="K20" i="11"/>
  <c r="C20" i="11"/>
  <c r="O70" i="12"/>
  <c r="N70" i="12"/>
  <c r="O69" i="12"/>
  <c r="N69" i="12"/>
  <c r="O68" i="12"/>
  <c r="N68" i="12"/>
  <c r="O67" i="12"/>
  <c r="N67" i="12"/>
  <c r="J32" i="12"/>
  <c r="O63" i="12"/>
  <c r="N63" i="12"/>
  <c r="K35" i="12"/>
  <c r="J35" i="12"/>
  <c r="J34" i="12"/>
  <c r="K34" i="12"/>
  <c r="K36" i="12"/>
  <c r="K37" i="12"/>
  <c r="K33" i="12"/>
  <c r="J33" i="12"/>
  <c r="K28" i="12"/>
  <c r="K29" i="12"/>
  <c r="J23" i="12"/>
  <c r="K23" i="12"/>
  <c r="J22" i="12"/>
  <c r="J20" i="12"/>
  <c r="K20" i="12"/>
  <c r="J18" i="12"/>
  <c r="J17" i="12"/>
  <c r="K17" i="12"/>
  <c r="J15" i="12"/>
  <c r="K15" i="12"/>
  <c r="J14" i="12"/>
  <c r="O47" i="11"/>
  <c r="N47" i="11"/>
  <c r="J12" i="11"/>
  <c r="K12" i="11"/>
  <c r="O51" i="11"/>
  <c r="N51" i="11"/>
  <c r="O53" i="11"/>
  <c r="N53" i="11"/>
  <c r="J19" i="11"/>
  <c r="J11" i="11"/>
  <c r="I23" i="3"/>
  <c r="F23" i="3"/>
  <c r="B4" i="3"/>
  <c r="C4" i="3"/>
  <c r="F4" i="3"/>
  <c r="I4" i="3"/>
  <c r="B5" i="3"/>
  <c r="C5" i="3"/>
  <c r="F5" i="3"/>
  <c r="I5" i="3"/>
  <c r="O47" i="12"/>
  <c r="N47" i="12"/>
  <c r="J12" i="12"/>
  <c r="K12" i="12"/>
  <c r="B6" i="3"/>
  <c r="C6" i="3"/>
  <c r="F6" i="3"/>
  <c r="I6" i="3"/>
  <c r="B7" i="3"/>
  <c r="C7" i="3"/>
  <c r="F7" i="3"/>
  <c r="I7" i="3"/>
  <c r="B8" i="3"/>
  <c r="C8" i="3"/>
  <c r="F8" i="3"/>
  <c r="I8" i="3"/>
  <c r="B9" i="3"/>
  <c r="C9" i="3"/>
  <c r="F9" i="3"/>
  <c r="I9" i="3"/>
  <c r="B10" i="3"/>
  <c r="C10" i="3"/>
  <c r="F10" i="3"/>
  <c r="I10" i="3"/>
  <c r="B11" i="3"/>
  <c r="C11" i="3"/>
  <c r="F11" i="3"/>
  <c r="I11" i="3"/>
  <c r="B12" i="3"/>
  <c r="C12" i="3"/>
  <c r="F12" i="3"/>
  <c r="I12" i="3"/>
  <c r="B13" i="3"/>
  <c r="C13" i="3"/>
  <c r="F13" i="3"/>
  <c r="I13" i="3"/>
  <c r="B14" i="3"/>
  <c r="C14" i="3"/>
  <c r="F14" i="3"/>
  <c r="I14" i="3"/>
  <c r="B15" i="3"/>
  <c r="C15" i="3"/>
  <c r="F15" i="3"/>
  <c r="I15" i="3"/>
  <c r="B16" i="3"/>
  <c r="C16" i="3"/>
  <c r="F16" i="3"/>
  <c r="I16" i="3"/>
  <c r="B17" i="3"/>
  <c r="C17" i="3"/>
  <c r="F17" i="3"/>
  <c r="I17" i="3"/>
  <c r="B18" i="3"/>
  <c r="C18" i="3"/>
  <c r="F18" i="3"/>
  <c r="I18" i="3"/>
  <c r="B19" i="3"/>
  <c r="C19" i="3"/>
  <c r="F19" i="3"/>
  <c r="I19" i="3"/>
  <c r="B20" i="3"/>
  <c r="C20" i="3"/>
  <c r="F20" i="3"/>
  <c r="I20" i="3"/>
  <c r="B21" i="3"/>
  <c r="C21" i="3"/>
  <c r="F21" i="3"/>
  <c r="I21" i="3"/>
  <c r="B22" i="3"/>
  <c r="C22" i="3"/>
  <c r="F22" i="3"/>
  <c r="I22" i="3"/>
  <c r="B23" i="3"/>
  <c r="C23" i="3"/>
  <c r="K28" i="11"/>
  <c r="K29" i="11"/>
  <c r="O52" i="11"/>
  <c r="N52" i="11"/>
  <c r="J14" i="11"/>
  <c r="J16" i="11"/>
  <c r="J17" i="11"/>
  <c r="K17" i="11"/>
  <c r="J18" i="11"/>
  <c r="K18" i="11"/>
  <c r="J22" i="11"/>
  <c r="J23" i="11"/>
  <c r="K23" i="11"/>
  <c r="I3" i="3"/>
  <c r="F3" i="3"/>
  <c r="B3" i="3"/>
  <c r="O70" i="11"/>
  <c r="N70" i="11"/>
  <c r="O69" i="11"/>
  <c r="N69" i="11"/>
  <c r="O68" i="11"/>
  <c r="N68" i="11"/>
  <c r="J33" i="11"/>
  <c r="K33" i="11"/>
  <c r="O67" i="11"/>
  <c r="N67" i="11"/>
  <c r="J32" i="11"/>
  <c r="K32" i="11"/>
  <c r="O63" i="11"/>
  <c r="N63" i="11"/>
  <c r="J34" i="11"/>
  <c r="C3" i="3"/>
  <c r="J35" i="11"/>
  <c r="K35" i="11"/>
  <c r="J13" i="11"/>
  <c r="K32" i="12"/>
  <c r="J36" i="12"/>
  <c r="O50" i="12"/>
  <c r="N50" i="12"/>
  <c r="K34" i="11"/>
  <c r="J36" i="11"/>
  <c r="K36" i="11"/>
  <c r="K37" i="11"/>
  <c r="O52" i="12"/>
  <c r="N52" i="12"/>
  <c r="O48" i="12"/>
  <c r="N48" i="12"/>
  <c r="J13" i="12"/>
  <c r="K13" i="12"/>
  <c r="K19" i="11"/>
  <c r="O54" i="12"/>
  <c r="N54" i="12"/>
  <c r="J19" i="12"/>
  <c r="K19" i="12"/>
  <c r="O51" i="12"/>
  <c r="N51" i="12"/>
  <c r="J16" i="12"/>
  <c r="K16" i="12"/>
  <c r="O46" i="12"/>
  <c r="N46" i="12"/>
  <c r="J11" i="12"/>
  <c r="K11" i="12"/>
  <c r="O55" i="12"/>
  <c r="N55" i="12"/>
  <c r="K13" i="11"/>
  <c r="K14" i="11"/>
  <c r="K11" i="11"/>
  <c r="K22" i="11"/>
  <c r="K22" i="12"/>
  <c r="K18" i="12"/>
  <c r="K14" i="12"/>
  <c r="J24" i="12"/>
  <c r="K15" i="11"/>
  <c r="K40" i="11"/>
  <c r="K40" i="12"/>
  <c r="K21" i="12"/>
  <c r="K24" i="12"/>
  <c r="K39" i="12"/>
  <c r="J24" i="11"/>
  <c r="O46" i="11"/>
  <c r="N46" i="11"/>
  <c r="K24" i="11"/>
  <c r="K25" i="11"/>
  <c r="K41" i="11"/>
  <c r="K25" i="12"/>
  <c r="K41" i="12"/>
  <c r="K39" i="11"/>
</calcChain>
</file>

<file path=xl/sharedStrings.xml><?xml version="1.0" encoding="utf-8"?>
<sst xmlns="http://schemas.openxmlformats.org/spreadsheetml/2006/main" count="430" uniqueCount="170">
  <si>
    <t>Option</t>
  </si>
  <si>
    <t>Code</t>
  </si>
  <si>
    <t>Unit</t>
  </si>
  <si>
    <t>Quantity</t>
  </si>
  <si>
    <t>Total</t>
  </si>
  <si>
    <t>Standard Operation</t>
  </si>
  <si>
    <t>Total Cost</t>
  </si>
  <si>
    <t>Summary of Operations:</t>
  </si>
  <si>
    <t>Hectare</t>
  </si>
  <si>
    <t>Linear Metre</t>
  </si>
  <si>
    <t>Each</t>
  </si>
  <si>
    <t>Cost</t>
  </si>
  <si>
    <t>S1</t>
  </si>
  <si>
    <t>S2</t>
  </si>
  <si>
    <t>S3</t>
  </si>
  <si>
    <t>S4</t>
  </si>
  <si>
    <t>S5</t>
  </si>
  <si>
    <t>S6</t>
  </si>
  <si>
    <t>S7</t>
  </si>
  <si>
    <t>S8</t>
  </si>
  <si>
    <t>S11</t>
  </si>
  <si>
    <t>S12</t>
  </si>
  <si>
    <t>S13</t>
  </si>
  <si>
    <t>S14</t>
  </si>
  <si>
    <t>S15</t>
  </si>
  <si>
    <t>S16</t>
  </si>
  <si>
    <t>S17</t>
  </si>
  <si>
    <t>VAT</t>
  </si>
  <si>
    <t>Yes</t>
  </si>
  <si>
    <t>No</t>
  </si>
  <si>
    <t>Introduction</t>
  </si>
  <si>
    <t>Briefly describe why the work is being proposed, what you hope to achieve and any general details of the operation that may be appropriate to note</t>
  </si>
  <si>
    <t>Use this section to add brief additional information about the operation</t>
  </si>
  <si>
    <t>Drop Down</t>
  </si>
  <si>
    <t>20% for calculator</t>
  </si>
  <si>
    <t>Working total from calculator to calculate 20%</t>
  </si>
  <si>
    <t>Validation Tables data to work out unit and costs depending on answer</t>
  </si>
  <si>
    <t>Unit Calculator Data</t>
  </si>
  <si>
    <t>Costs Calculator data</t>
  </si>
  <si>
    <t>Within box auto-updates option data from costs sheet for calculator</t>
  </si>
  <si>
    <t>VAT Calculations Standard Operation</t>
  </si>
  <si>
    <t>Woodland Size: (Ha)</t>
  </si>
  <si>
    <t>Description</t>
  </si>
  <si>
    <t>Recreation/Access Track</t>
  </si>
  <si>
    <t>Forestry Agent</t>
  </si>
  <si>
    <t>Enter the name of the property</t>
  </si>
  <si>
    <t>Enter the number of units you propose to complete the works</t>
  </si>
  <si>
    <t>Standard Operation Guidance</t>
  </si>
  <si>
    <t>Data Validation</t>
  </si>
  <si>
    <t>VAT calculations at "Calculator" - L41 - N68 in White</t>
  </si>
  <si>
    <t>Enter the size of woodland within the property</t>
  </si>
  <si>
    <t>Survey/Plan Production</t>
  </si>
  <si>
    <t>Thinning Ride Edge</t>
  </si>
  <si>
    <t>Coppicing</t>
  </si>
  <si>
    <t>Forest Craftsperson</t>
  </si>
  <si>
    <t>Fence Removal</t>
  </si>
  <si>
    <t>A1 Interpretation Board</t>
  </si>
  <si>
    <t xml:space="preserve">Notice Board </t>
  </si>
  <si>
    <t>Squirrel Traps</t>
  </si>
  <si>
    <t>Squirrel Hoppers</t>
  </si>
  <si>
    <t>Deer High Seat</t>
  </si>
  <si>
    <t>Post &amp; Waymarkers</t>
  </si>
  <si>
    <t>m2</t>
  </si>
  <si>
    <t>Portable high seat for deer management</t>
  </si>
  <si>
    <t>Clearance of reed, scrub and silt from existing ponds</t>
  </si>
  <si>
    <t>Bird/Bat Box</t>
  </si>
  <si>
    <t>Owl Box</t>
  </si>
  <si>
    <t>Costs/Unit incl VAT</t>
  </si>
  <si>
    <t>Total:</t>
  </si>
  <si>
    <t>Total Cost:</t>
  </si>
  <si>
    <t>Total VAT:</t>
  </si>
  <si>
    <t>S9</t>
  </si>
  <si>
    <t>S10</t>
  </si>
  <si>
    <t>Compartment/s</t>
  </si>
  <si>
    <t>Property</t>
  </si>
  <si>
    <t>Woodland Size</t>
  </si>
  <si>
    <t>Summary of Operations</t>
  </si>
  <si>
    <t>National Forest Company - Woodland Management Grant Costs Calculator</t>
  </si>
  <si>
    <t>National Forest Company Standard Costs For Woodland Management Grant</t>
  </si>
  <si>
    <t>Removal of redundant fence lines including appropriate disposal/re-use</t>
  </si>
  <si>
    <t>Softwood post with waymarker discs</t>
  </si>
  <si>
    <t>A1 - detailed on coloured plastic in hardwood/treated softwood frame. Should be weatherproof with a lifespan of at least 10 years. Compliance with signs and leaflets specifications within the CLS</t>
  </si>
  <si>
    <t>If additional sheets are required, right click on the "Calculator" tab at the bottom and select "Move or Copy", then tick the "Create a copy" box and press OK. A new sheet "Calculator (2)" will be created. Repeat as many times as required.</t>
  </si>
  <si>
    <t>Guidance on how to complete the costs calculator</t>
  </si>
  <si>
    <t>Pond Restoration (first 100m sq. m)</t>
  </si>
  <si>
    <t>Pond Restoration (&gt;100 sq. m)</t>
  </si>
  <si>
    <t>Payment to cover anything over the initial 100 sq. m</t>
  </si>
  <si>
    <t>Can VAT be re-claimed from the specific work item? (Enter Yes/No). The grant will be adjusted accordingly (VAT will be removed from the cost if it is able to be re-claimed by the applicant)</t>
  </si>
  <si>
    <t>Enter the standard operation code from the standard costs menu</t>
  </si>
  <si>
    <t>Specification</t>
  </si>
  <si>
    <t>The costs calculator helps applicants and the National Forest Company set out the proposed work, the standard costs (where applicable) will calculate the level of grant that will be offered. It allows a breakdown of costs for non standard costs under Other Projects including the provision of VAT where applicable. the completed costs calculator will form part of the Woodland Management Grant application form.</t>
  </si>
  <si>
    <t>Applicants need to fill in the green boxes in the Calculator tab and the spreadsheet will identify the standard costs (where applicable), calculate the total cost and total grant. White boxes will automatically be populated based on what is entered in the green boxes. You cannot edit any part of the form except the green boxes.</t>
  </si>
  <si>
    <t>Training</t>
  </si>
  <si>
    <t>VAT Calculations Other Project &amp; Training</t>
  </si>
  <si>
    <t>Tree Guard Removal</t>
  </si>
  <si>
    <t xml:space="preserve">Coppicing shrub species at ride edge to encourage mixed aged coppice system. Maiden cut of coppice coupes </t>
  </si>
  <si>
    <t>Pruning</t>
  </si>
  <si>
    <t>Collection of no less than 1100 tree guards per hectare</t>
  </si>
  <si>
    <t>Trap per Season</t>
  </si>
  <si>
    <t>Timber Extraction</t>
  </si>
  <si>
    <t xml:space="preserve">Squirrel Control </t>
  </si>
  <si>
    <t>Remove timber from thinning activity to roadside</t>
  </si>
  <si>
    <t>S18</t>
  </si>
  <si>
    <t>S19</t>
  </si>
  <si>
    <t>To include pruning and brashing for access and visual amenity. Minimum 25% per hectare for pruning.</t>
  </si>
  <si>
    <t>Squirrel Spring Trap</t>
  </si>
  <si>
    <t>Squirrel Live Cage Trap</t>
  </si>
  <si>
    <t>Squirrel Kania or WCS Tube Trap</t>
  </si>
  <si>
    <t>Supply of basic spring trap approved for squirrel use</t>
  </si>
  <si>
    <t>Supply of Kania or WCS tube type trap for squirrel control</t>
  </si>
  <si>
    <t>Supply of live cage trap for squirrel control</t>
  </si>
  <si>
    <t>Minimum of one daily visit to pre-bait, set and check squirrel trap per season. Records of activity must be kept and supplied upon request. Control plan methods must be stated on application</t>
  </si>
  <si>
    <t>Notice board displaying site information. New or replacement.</t>
  </si>
  <si>
    <t>Supply of bird/bat box</t>
  </si>
  <si>
    <t>Supply of owl box</t>
  </si>
  <si>
    <t>List the work areas where each operation will take place</t>
  </si>
  <si>
    <t>Eligible Grant (60%):</t>
  </si>
  <si>
    <t>Creation of small woodland management plan / deer management plan / ecological survey (Copy supplied to NFC upon completion)</t>
  </si>
  <si>
    <t>The Blue boxes automatically calculate the total cost and the equivalent 60% grant funding. This will give the applicant an idea of the grant they could receive if successful. If the blue section does not present values, it means a section of the form has not been completed fully.</t>
  </si>
  <si>
    <t>Community Match Funding</t>
  </si>
  <si>
    <t>Scallop Creation</t>
  </si>
  <si>
    <t xml:space="preserve">To create scallops along ride edges or the edge of woodlands to add biodiversity benefits </t>
  </si>
  <si>
    <t>S20</t>
  </si>
  <si>
    <t>Variable thinning depth from 2m - 6m, of tree species along rides and around woodland edges for biodiversity and amenity value (state thinning percentage range (e.g. 30-50% thin)</t>
  </si>
  <si>
    <t>Training &amp; Other</t>
  </si>
  <si>
    <t>Property Name:</t>
  </si>
  <si>
    <t>VAT*</t>
  </si>
  <si>
    <t>S21</t>
  </si>
  <si>
    <t>Mensuration Plot</t>
  </si>
  <si>
    <t>Per Plot</t>
  </si>
  <si>
    <t>Payment per plot to cover timber volume estimates. Data must be provided to the NFC. Number of plots to be determined using FC Blue Book.</t>
  </si>
  <si>
    <t>* Can VAT be re-claimed against this item? Enter: Yes or No.</t>
  </si>
  <si>
    <t>Training &amp; Other Guidance</t>
  </si>
  <si>
    <t>Other</t>
  </si>
  <si>
    <t>Enter specific training courses (Max 2 per business)</t>
  </si>
  <si>
    <t>Enter the cost per unit including VAT</t>
  </si>
  <si>
    <t>Enter a unit of measure (e.g. Day/Hectare/Course)</t>
  </si>
  <si>
    <t>Use this section to add additional information about the training course or other project</t>
  </si>
  <si>
    <t>Enter Items which are to be match funded (e.g. Entire Project or Woodland Works)</t>
  </si>
  <si>
    <t>Use this section to add additional information about the volunteer days/activities</t>
  </si>
  <si>
    <t>Costs/Unit</t>
  </si>
  <si>
    <t xml:space="preserve">Enter a unit of measure (e.g. Day/Hour) </t>
  </si>
  <si>
    <t>Enter the cost per unit (Standard rates are: £50/volunteer day or £6.75/volunteer hour)</t>
  </si>
  <si>
    <t xml:space="preserve">Other projects will only be considered where they are exceptional. Justification must be given in the application form why standard costs have not been used. </t>
  </si>
  <si>
    <t>National Forest Wood</t>
  </si>
  <si>
    <t>Edge thinning and scallop timber extraction</t>
  </si>
  <si>
    <t>To thin to 6m of 1200m of ride egdes</t>
  </si>
  <si>
    <t>1,2,4</t>
  </si>
  <si>
    <t>2,4</t>
  </si>
  <si>
    <t>Coppicing of 0.5Ha of Hazel</t>
  </si>
  <si>
    <t>No VAT as carried out in-house - trapping from April to September</t>
  </si>
  <si>
    <t>10 x traps bought for squirrel control</t>
  </si>
  <si>
    <t>All</t>
  </si>
  <si>
    <t>Volunteers to carry out Hazel coppicing and squirrel control on site.</t>
  </si>
  <si>
    <t>Day</t>
  </si>
  <si>
    <t>Volunteer time to match-fund grant</t>
  </si>
  <si>
    <t>10 bird boxes and 5 bat boxes</t>
  </si>
  <si>
    <t>CS30 &amp; 31</t>
  </si>
  <si>
    <t>Training for volunteers in CS30 &amp; 31</t>
  </si>
  <si>
    <t>Course</t>
  </si>
  <si>
    <t>Creating 4 x scallops of 0.1 Ha each along the ride edges (c.50mx20m)</t>
  </si>
  <si>
    <t>Eligible Grant (Max £10,000)</t>
  </si>
  <si>
    <t>S22</t>
  </si>
  <si>
    <t>Tree Guard Recycling</t>
  </si>
  <si>
    <t>s22</t>
  </si>
  <si>
    <t xml:space="preserve">Pilot Year - Recycling of all poly propylene guards removed using option S8 (Tree Guard Removal). Please liaise with Woodland Management Officer prior to submitting application with this option. </t>
  </si>
  <si>
    <t>s8</t>
  </si>
  <si>
    <t>To remove Tubex Guards on 4ha of planting</t>
  </si>
  <si>
    <t xml:space="preserve">To thin 1200m of ride edges, including scalloping, plus coppicing of 0.5ha of Hazel
To purchase 10x squirrel traps and labour to check and set them from April - September
To install 10 bird and 5 bat boxes
To carry out squirrel control
To remove and recycling tree guards </t>
  </si>
  <si>
    <t xml:space="preserve">Recycling of Tubex Guards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</si>
</sst>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2" x14ac:knownFonts="1">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2"/>
      <name val="Calibri"/>
      <family val="2"/>
      <scheme val="minor"/>
    </font>
    <font>
      <sz val="12"/>
      <name val="Calibri"/>
      <family val="2"/>
      <scheme val="minor"/>
    </font>
    <font>
      <b/>
      <sz val="11"/>
      <name val="Calibri"/>
      <family val="2"/>
      <scheme val="minor"/>
    </font>
    <font>
      <b/>
      <u/>
      <sz val="14"/>
      <name val="Calibri"/>
      <family val="2"/>
      <scheme val="minor"/>
    </font>
    <font>
      <b/>
      <sz val="14"/>
      <color theme="1"/>
      <name val="Calibri"/>
      <family val="2"/>
      <scheme val="minor"/>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ECF9EB"/>
        <bgColor indexed="64"/>
      </patternFill>
    </fill>
  </fills>
  <borders count="34">
    <border>
      <left/>
      <right/>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07">
    <xf numFmtId="0" fontId="0" fillId="0" borderId="0" xfId="0"/>
    <xf numFmtId="0" fontId="0" fillId="2" borderId="1" xfId="0" applyFont="1" applyFill="1" applyBorder="1" applyProtection="1"/>
    <xf numFmtId="0" fontId="0" fillId="2" borderId="2" xfId="0" applyFont="1" applyFill="1" applyBorder="1" applyProtection="1"/>
    <xf numFmtId="0" fontId="0" fillId="2" borderId="3" xfId="0" applyFont="1" applyFill="1" applyBorder="1" applyAlignment="1" applyProtection="1">
      <alignment vertical="center"/>
    </xf>
    <xf numFmtId="0" fontId="0" fillId="2" borderId="4" xfId="0" applyFont="1" applyFill="1" applyBorder="1" applyAlignment="1" applyProtection="1">
      <alignment vertical="center"/>
    </xf>
    <xf numFmtId="0" fontId="0" fillId="2" borderId="0" xfId="0" applyFont="1" applyFill="1" applyBorder="1" applyProtection="1"/>
    <xf numFmtId="0" fontId="0" fillId="2" borderId="5" xfId="0" applyFont="1" applyFill="1" applyBorder="1" applyProtection="1"/>
    <xf numFmtId="0" fontId="0" fillId="2" borderId="4" xfId="0" applyFont="1" applyFill="1" applyBorder="1" applyProtection="1"/>
    <xf numFmtId="0" fontId="0" fillId="2" borderId="6" xfId="0" applyFont="1" applyFill="1" applyBorder="1" applyProtection="1"/>
    <xf numFmtId="0" fontId="0" fillId="2" borderId="7" xfId="0" applyFont="1" applyFill="1" applyBorder="1" applyProtection="1"/>
    <xf numFmtId="0" fontId="0" fillId="3" borderId="8" xfId="0" applyFont="1" applyFill="1" applyBorder="1" applyAlignment="1" applyProtection="1">
      <alignment horizontal="center" vertical="center" wrapText="1"/>
      <protection locked="0"/>
    </xf>
    <xf numFmtId="0" fontId="0" fillId="3" borderId="9" xfId="0" applyFont="1" applyFill="1" applyBorder="1" applyAlignment="1" applyProtection="1">
      <alignment horizontal="center" vertical="center" wrapText="1"/>
      <protection locked="0"/>
    </xf>
    <xf numFmtId="0" fontId="0" fillId="3" borderId="10" xfId="0" applyNumberFormat="1" applyFont="1" applyFill="1" applyBorder="1" applyAlignment="1" applyProtection="1">
      <alignment horizontal="center" vertical="center" wrapText="1"/>
      <protection locked="0"/>
    </xf>
    <xf numFmtId="0" fontId="0" fillId="2" borderId="1" xfId="0" applyFont="1" applyFill="1" applyBorder="1" applyAlignment="1" applyProtection="1">
      <alignment horizontal="left" vertical="center"/>
    </xf>
    <xf numFmtId="0" fontId="0" fillId="2" borderId="0" xfId="0" applyFont="1" applyFill="1" applyProtection="1"/>
    <xf numFmtId="0" fontId="3" fillId="2" borderId="9"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0" xfId="0" applyFont="1" applyFill="1" applyAlignment="1" applyProtection="1">
      <alignment horizontal="center"/>
    </xf>
    <xf numFmtId="44" fontId="0" fillId="2" borderId="10" xfId="0" applyNumberFormat="1" applyFont="1" applyFill="1" applyBorder="1" applyAlignment="1" applyProtection="1">
      <alignment horizontal="center" vertical="center"/>
    </xf>
    <xf numFmtId="0" fontId="0" fillId="2" borderId="10" xfId="0" applyFont="1" applyFill="1" applyBorder="1" applyAlignment="1" applyProtection="1">
      <alignment horizontal="left" vertical="center"/>
    </xf>
    <xf numFmtId="44" fontId="0" fillId="2" borderId="10" xfId="0" applyNumberFormat="1" applyFont="1" applyFill="1" applyBorder="1" applyProtection="1"/>
    <xf numFmtId="44" fontId="0" fillId="2" borderId="11" xfId="0" applyNumberFormat="1" applyFont="1" applyFill="1" applyBorder="1" applyAlignment="1" applyProtection="1">
      <alignment horizontal="left" vertical="center"/>
    </xf>
    <xf numFmtId="0" fontId="3" fillId="2" borderId="8"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0" xfId="0" applyFont="1" applyFill="1" applyAlignment="1" applyProtection="1">
      <alignment horizontal="center" vertical="center"/>
    </xf>
    <xf numFmtId="44" fontId="0" fillId="2" borderId="11" xfId="0" applyNumberFormat="1" applyFont="1" applyFill="1" applyBorder="1" applyAlignment="1" applyProtection="1">
      <alignment vertical="center" wrapText="1"/>
    </xf>
    <xf numFmtId="44" fontId="4" fillId="4" borderId="11" xfId="0" applyNumberFormat="1" applyFont="1" applyFill="1" applyBorder="1" applyAlignment="1" applyProtection="1">
      <alignment horizontal="left" vertical="center"/>
    </xf>
    <xf numFmtId="0" fontId="0" fillId="2" borderId="0" xfId="0" applyFill="1"/>
    <xf numFmtId="0" fontId="0" fillId="2" borderId="0" xfId="0" applyFill="1" applyAlignment="1">
      <alignment horizontal="center"/>
    </xf>
    <xf numFmtId="0" fontId="3" fillId="2" borderId="0" xfId="0" applyFont="1" applyFill="1" applyAlignment="1">
      <alignment horizontal="center"/>
    </xf>
    <xf numFmtId="0" fontId="0" fillId="2" borderId="0" xfId="0" applyFill="1" applyBorder="1" applyAlignment="1">
      <alignment horizontal="center"/>
    </xf>
    <xf numFmtId="0" fontId="0" fillId="2" borderId="0" xfId="0" applyFill="1" applyBorder="1"/>
    <xf numFmtId="44" fontId="0" fillId="2" borderId="0" xfId="0" applyNumberFormat="1" applyFill="1" applyBorder="1" applyAlignment="1">
      <alignment horizontal="center"/>
    </xf>
    <xf numFmtId="0" fontId="3" fillId="5" borderId="5" xfId="0" applyFont="1" applyFill="1" applyBorder="1" applyAlignment="1" applyProtection="1">
      <alignment horizontal="left" vertical="center"/>
    </xf>
    <xf numFmtId="0" fontId="3" fillId="5" borderId="14" xfId="0" applyFont="1" applyFill="1" applyBorder="1" applyAlignment="1" applyProtection="1">
      <alignment horizontal="left" vertical="center"/>
    </xf>
    <xf numFmtId="0" fontId="3" fillId="5" borderId="15" xfId="0" applyFont="1" applyFill="1" applyBorder="1" applyAlignment="1" applyProtection="1">
      <alignment horizontal="left" vertical="center"/>
    </xf>
    <xf numFmtId="0" fontId="3" fillId="5" borderId="16" xfId="0" applyFont="1" applyFill="1" applyBorder="1" applyAlignment="1" applyProtection="1">
      <alignment horizontal="left" vertical="center"/>
    </xf>
    <xf numFmtId="44" fontId="0" fillId="2" borderId="0" xfId="0" applyNumberFormat="1" applyFill="1"/>
    <xf numFmtId="44" fontId="0" fillId="2" borderId="0" xfId="0" applyNumberFormat="1" applyFont="1" applyFill="1" applyBorder="1" applyAlignment="1" applyProtection="1">
      <alignment horizontal="center" vertical="center"/>
    </xf>
    <xf numFmtId="0" fontId="0" fillId="2" borderId="0" xfId="0" applyFont="1" applyFill="1" applyBorder="1" applyAlignment="1" applyProtection="1">
      <alignment horizontal="left" vertical="center"/>
    </xf>
    <xf numFmtId="44" fontId="0" fillId="2" borderId="0" xfId="0" applyNumberFormat="1" applyFont="1" applyFill="1" applyBorder="1" applyProtection="1"/>
    <xf numFmtId="44" fontId="0" fillId="2" borderId="4" xfId="0" applyNumberFormat="1" applyFont="1" applyFill="1" applyBorder="1" applyAlignment="1" applyProtection="1">
      <alignment horizontal="left" vertical="center"/>
    </xf>
    <xf numFmtId="3" fontId="0" fillId="3" borderId="17" xfId="0" applyNumberFormat="1" applyFont="1" applyFill="1" applyBorder="1" applyAlignment="1" applyProtection="1">
      <alignment horizontal="left" vertical="center" wrapText="1"/>
      <protection locked="0"/>
    </xf>
    <xf numFmtId="44" fontId="4" fillId="4" borderId="10" xfId="0" applyNumberFormat="1" applyFont="1" applyFill="1" applyBorder="1" applyAlignment="1" applyProtection="1">
      <alignment vertical="center"/>
    </xf>
    <xf numFmtId="0" fontId="4" fillId="4" borderId="10" xfId="0" applyFont="1" applyFill="1" applyBorder="1" applyAlignment="1" applyProtection="1">
      <alignment vertical="center"/>
    </xf>
    <xf numFmtId="0" fontId="1" fillId="2" borderId="0" xfId="0" applyFont="1" applyFill="1" applyProtection="1"/>
    <xf numFmtId="44" fontId="1" fillId="2" borderId="0" xfId="0" applyNumberFormat="1" applyFont="1" applyFill="1" applyProtection="1"/>
    <xf numFmtId="0" fontId="0" fillId="2" borderId="0" xfId="0" applyFill="1" applyBorder="1" applyProtection="1"/>
    <xf numFmtId="0" fontId="2" fillId="2" borderId="0" xfId="0" applyFont="1" applyFill="1" applyProtection="1"/>
    <xf numFmtId="9" fontId="2" fillId="2" borderId="0" xfId="0" applyNumberFormat="1" applyFont="1" applyFill="1" applyProtection="1"/>
    <xf numFmtId="0" fontId="0" fillId="3" borderId="10" xfId="0" applyFont="1" applyFill="1" applyBorder="1" applyAlignment="1" applyProtection="1">
      <alignment horizontal="left" vertical="center" wrapText="1"/>
      <protection locked="0"/>
    </xf>
    <xf numFmtId="44" fontId="4" fillId="4" borderId="11" xfId="0" applyNumberFormat="1" applyFont="1" applyFill="1" applyBorder="1" applyAlignment="1" applyProtection="1">
      <alignment vertical="center"/>
    </xf>
    <xf numFmtId="44" fontId="4" fillId="4" borderId="18" xfId="0" applyNumberFormat="1" applyFont="1" applyFill="1" applyBorder="1" applyAlignment="1" applyProtection="1">
      <alignment horizontal="left" vertical="center"/>
    </xf>
    <xf numFmtId="0" fontId="1" fillId="2" borderId="0" xfId="0" applyFont="1" applyFill="1" applyBorder="1" applyProtection="1"/>
    <xf numFmtId="0" fontId="0" fillId="0" borderId="9" xfId="0" applyFont="1" applyFill="1" applyBorder="1" applyAlignment="1" applyProtection="1">
      <alignment vertical="center" wrapText="1"/>
    </xf>
    <xf numFmtId="0" fontId="5" fillId="2" borderId="0" xfId="0" applyFont="1" applyFill="1" applyProtection="1"/>
    <xf numFmtId="0" fontId="3" fillId="2" borderId="14" xfId="0" applyFont="1" applyFill="1" applyBorder="1" applyAlignment="1" applyProtection="1">
      <alignment horizontal="center"/>
    </xf>
    <xf numFmtId="44" fontId="6" fillId="4" borderId="11" xfId="0" applyNumberFormat="1" applyFont="1" applyFill="1" applyBorder="1" applyAlignment="1" applyProtection="1">
      <alignment horizontal="left" vertical="center"/>
    </xf>
    <xf numFmtId="0" fontId="1" fillId="0" borderId="0" xfId="0" applyFont="1" applyFill="1" applyBorder="1" applyProtection="1"/>
    <xf numFmtId="0" fontId="1" fillId="2" borderId="0" xfId="0" applyFont="1" applyFill="1" applyBorder="1" applyAlignment="1" applyProtection="1">
      <alignment horizontal="left"/>
    </xf>
    <xf numFmtId="0" fontId="4" fillId="2" borderId="0" xfId="0" applyFont="1" applyFill="1" applyBorder="1" applyAlignment="1" applyProtection="1">
      <alignment vertical="center"/>
    </xf>
    <xf numFmtId="44" fontId="4" fillId="2" borderId="4" xfId="0" applyNumberFormat="1" applyFont="1" applyFill="1" applyBorder="1" applyAlignment="1" applyProtection="1">
      <alignment horizontal="left" vertical="center"/>
    </xf>
    <xf numFmtId="44" fontId="0" fillId="2" borderId="0" xfId="0" applyNumberFormat="1" applyFill="1" applyBorder="1" applyAlignment="1">
      <alignment horizontal="left"/>
    </xf>
    <xf numFmtId="0" fontId="3" fillId="2" borderId="0" xfId="0" applyFont="1" applyFill="1" applyBorder="1"/>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0" fillId="0" borderId="14" xfId="0" applyFill="1" applyBorder="1" applyAlignment="1">
      <alignment horizontal="center"/>
    </xf>
    <xf numFmtId="0" fontId="0" fillId="0" borderId="10" xfId="0" applyFill="1" applyBorder="1"/>
    <xf numFmtId="44" fontId="0" fillId="0" borderId="10" xfId="0" applyNumberFormat="1" applyFill="1" applyBorder="1" applyAlignment="1">
      <alignment horizontal="left"/>
    </xf>
    <xf numFmtId="0" fontId="0" fillId="0" borderId="11" xfId="0" applyFill="1" applyBorder="1"/>
    <xf numFmtId="0" fontId="0" fillId="0" borderId="22" xfId="0" applyFill="1" applyBorder="1"/>
    <xf numFmtId="44" fontId="0" fillId="0" borderId="22" xfId="0" applyNumberFormat="1" applyFill="1" applyBorder="1" applyAlignment="1">
      <alignment horizontal="left"/>
    </xf>
    <xf numFmtId="0" fontId="0" fillId="0" borderId="18" xfId="0" applyFill="1" applyBorder="1"/>
    <xf numFmtId="0" fontId="2" fillId="0" borderId="0" xfId="0" applyFont="1"/>
    <xf numFmtId="0" fontId="1" fillId="0" borderId="0" xfId="0" applyFont="1"/>
    <xf numFmtId="164" fontId="1" fillId="0" borderId="0" xfId="0" applyNumberFormat="1" applyFont="1"/>
    <xf numFmtId="3" fontId="0" fillId="3" borderId="10" xfId="0" applyNumberFormat="1" applyFont="1" applyFill="1" applyBorder="1" applyAlignment="1" applyProtection="1">
      <alignment horizontal="left" vertical="center" wrapText="1"/>
      <protection locked="0"/>
    </xf>
    <xf numFmtId="49" fontId="5" fillId="2" borderId="0" xfId="0" applyNumberFormat="1" applyFont="1" applyFill="1" applyBorder="1" applyAlignment="1" applyProtection="1">
      <alignment vertical="top" wrapText="1"/>
    </xf>
    <xf numFmtId="49" fontId="5" fillId="2" borderId="0" xfId="0" applyNumberFormat="1" applyFont="1" applyFill="1" applyBorder="1" applyProtection="1"/>
    <xf numFmtId="49" fontId="7" fillId="2" borderId="0" xfId="0" applyNumberFormat="1" applyFont="1" applyFill="1" applyBorder="1" applyProtection="1"/>
    <xf numFmtId="0" fontId="5" fillId="5" borderId="23" xfId="0" applyNumberFormat="1" applyFont="1" applyFill="1" applyBorder="1" applyAlignment="1" applyProtection="1">
      <alignment vertical="center" wrapText="1"/>
    </xf>
    <xf numFmtId="49" fontId="5" fillId="5" borderId="23" xfId="0" applyNumberFormat="1" applyFont="1" applyFill="1" applyBorder="1" applyAlignment="1" applyProtection="1">
      <alignment vertical="center" wrapText="1"/>
    </xf>
    <xf numFmtId="49" fontId="5" fillId="5" borderId="11" xfId="0" applyNumberFormat="1" applyFont="1" applyFill="1" applyBorder="1" applyAlignment="1" applyProtection="1">
      <alignment vertical="center" wrapText="1"/>
    </xf>
    <xf numFmtId="49" fontId="5" fillId="5" borderId="4" xfId="0" applyNumberFormat="1" applyFont="1" applyFill="1" applyBorder="1" applyAlignment="1" applyProtection="1">
      <alignment vertical="center" wrapText="1"/>
    </xf>
    <xf numFmtId="0" fontId="5" fillId="5" borderId="11" xfId="0" applyNumberFormat="1" applyFont="1" applyFill="1" applyBorder="1" applyAlignment="1" applyProtection="1">
      <alignment vertical="center" wrapText="1"/>
    </xf>
    <xf numFmtId="0" fontId="5" fillId="5" borderId="4" xfId="0" applyNumberFormat="1" applyFont="1" applyFill="1" applyBorder="1" applyAlignment="1" applyProtection="1">
      <alignment vertical="center" wrapText="1"/>
    </xf>
    <xf numFmtId="49" fontId="5" fillId="5" borderId="13" xfId="0" applyNumberFormat="1" applyFont="1" applyFill="1" applyBorder="1" applyAlignment="1" applyProtection="1">
      <alignment vertical="center" wrapText="1"/>
    </xf>
    <xf numFmtId="49" fontId="5" fillId="5" borderId="5" xfId="0" applyNumberFormat="1" applyFont="1" applyFill="1" applyBorder="1" applyAlignment="1" applyProtection="1">
      <alignment vertical="center"/>
    </xf>
    <xf numFmtId="49" fontId="5" fillId="5" borderId="5" xfId="0" applyNumberFormat="1" applyFont="1" applyFill="1" applyBorder="1" applyAlignment="1" applyProtection="1">
      <alignment vertical="center" wrapText="1"/>
    </xf>
    <xf numFmtId="49" fontId="8" fillId="5" borderId="14" xfId="0" applyNumberFormat="1" applyFont="1" applyFill="1" applyBorder="1" applyAlignment="1" applyProtection="1">
      <alignment vertical="center" wrapText="1"/>
    </xf>
    <xf numFmtId="49" fontId="5" fillId="5" borderId="18" xfId="0" applyNumberFormat="1" applyFont="1" applyFill="1" applyBorder="1" applyAlignment="1" applyProtection="1">
      <alignment vertical="center" wrapText="1"/>
    </xf>
    <xf numFmtId="0" fontId="3" fillId="2" borderId="1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0" fillId="2" borderId="0" xfId="0" applyFont="1" applyFill="1" applyBorder="1" applyAlignment="1" applyProtection="1">
      <alignment vertical="center" wrapText="1"/>
    </xf>
    <xf numFmtId="44" fontId="0" fillId="2" borderId="11" xfId="0" applyNumberFormat="1" applyFont="1" applyFill="1" applyBorder="1" applyAlignment="1" applyProtection="1">
      <alignment vertical="center"/>
    </xf>
    <xf numFmtId="0" fontId="0" fillId="0" borderId="16" xfId="0" applyFill="1" applyBorder="1" applyAlignment="1">
      <alignment horizontal="center"/>
    </xf>
    <xf numFmtId="0" fontId="3" fillId="5" borderId="19" xfId="0" applyFont="1" applyFill="1" applyBorder="1" applyAlignment="1" applyProtection="1">
      <alignment horizontal="left" vertical="center"/>
    </xf>
    <xf numFmtId="49" fontId="5" fillId="5" borderId="21" xfId="0" applyNumberFormat="1" applyFont="1" applyFill="1" applyBorder="1" applyAlignment="1" applyProtection="1">
      <alignment vertical="center" wrapText="1"/>
    </xf>
    <xf numFmtId="49" fontId="8" fillId="5" borderId="14" xfId="0" applyNumberFormat="1" applyFont="1" applyFill="1" applyBorder="1" applyAlignment="1" applyProtection="1">
      <alignment vertical="center"/>
    </xf>
    <xf numFmtId="49" fontId="5" fillId="5" borderId="24" xfId="0" applyNumberFormat="1" applyFont="1" applyFill="1" applyBorder="1" applyAlignment="1" applyProtection="1">
      <alignment vertical="center" wrapText="1"/>
    </xf>
    <xf numFmtId="0" fontId="0" fillId="3" borderId="10" xfId="0" applyFont="1" applyFill="1" applyBorder="1" applyAlignment="1" applyProtection="1">
      <alignment horizontal="center" vertical="center" wrapText="1"/>
      <protection locked="0"/>
    </xf>
    <xf numFmtId="0" fontId="0" fillId="3" borderId="10" xfId="0" applyFont="1" applyFill="1" applyBorder="1" applyAlignment="1" applyProtection="1">
      <alignment vertical="center" wrapText="1"/>
      <protection locked="0"/>
    </xf>
    <xf numFmtId="44" fontId="0" fillId="3" borderId="10" xfId="0" applyNumberFormat="1" applyFont="1" applyFill="1" applyBorder="1" applyAlignment="1" applyProtection="1">
      <alignment horizontal="center" vertical="center" wrapText="1"/>
      <protection locked="0"/>
    </xf>
    <xf numFmtId="0" fontId="0" fillId="3" borderId="14" xfId="0" applyFont="1" applyFill="1" applyBorder="1" applyAlignment="1" applyProtection="1">
      <alignment horizontal="left" vertical="center"/>
      <protection locked="0"/>
    </xf>
    <xf numFmtId="0" fontId="3" fillId="2" borderId="10"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0" fillId="3" borderId="14" xfId="0" applyFont="1" applyFill="1" applyBorder="1" applyProtection="1"/>
    <xf numFmtId="0" fontId="0" fillId="3" borderId="9" xfId="0" applyFont="1" applyFill="1" applyBorder="1" applyAlignment="1" applyProtection="1">
      <alignment horizontal="center" vertical="center" wrapText="1"/>
    </xf>
    <xf numFmtId="0" fontId="0" fillId="3" borderId="10" xfId="0" applyFont="1" applyFill="1" applyBorder="1" applyAlignment="1" applyProtection="1">
      <alignment horizontal="center" vertical="center" wrapText="1"/>
    </xf>
    <xf numFmtId="0" fontId="0" fillId="3" borderId="10" xfId="0" applyFont="1" applyFill="1" applyBorder="1" applyAlignment="1" applyProtection="1">
      <alignment horizontal="left" vertical="center" wrapText="1"/>
    </xf>
    <xf numFmtId="3" fontId="0" fillId="3" borderId="10" xfId="0" applyNumberFormat="1" applyFont="1" applyFill="1" applyBorder="1" applyAlignment="1" applyProtection="1">
      <alignment horizontal="left" vertical="center" wrapText="1"/>
    </xf>
    <xf numFmtId="3" fontId="0" fillId="3" borderId="17" xfId="0" applyNumberFormat="1" applyFont="1" applyFill="1" applyBorder="1" applyAlignment="1" applyProtection="1">
      <alignment horizontal="left" vertical="center" wrapText="1"/>
    </xf>
    <xf numFmtId="0" fontId="0" fillId="3" borderId="10" xfId="0" applyNumberFormat="1" applyFont="1" applyFill="1" applyBorder="1" applyAlignment="1" applyProtection="1">
      <alignment horizontal="center" vertical="center" wrapText="1"/>
    </xf>
    <xf numFmtId="44" fontId="0" fillId="3" borderId="10" xfId="0" applyNumberFormat="1" applyFont="1" applyFill="1" applyBorder="1" applyAlignment="1" applyProtection="1">
      <alignment vertical="center" wrapText="1"/>
    </xf>
    <xf numFmtId="0" fontId="0" fillId="3" borderId="8" xfId="0" applyFont="1" applyFill="1" applyBorder="1" applyAlignment="1" applyProtection="1">
      <alignment horizontal="center" vertical="center" wrapText="1"/>
    </xf>
    <xf numFmtId="0" fontId="8" fillId="0" borderId="0" xfId="0" applyFont="1" applyFill="1" applyBorder="1"/>
    <xf numFmtId="0" fontId="8" fillId="0" borderId="0" xfId="0" applyFont="1" applyFill="1" applyBorder="1" applyAlignment="1"/>
    <xf numFmtId="0" fontId="8" fillId="0" borderId="0" xfId="0" applyFont="1" applyBorder="1"/>
    <xf numFmtId="0" fontId="8" fillId="0" borderId="0" xfId="0" applyFont="1"/>
    <xf numFmtId="0" fontId="8" fillId="0" borderId="0" xfId="0" applyFont="1" applyFill="1" applyBorder="1" applyAlignment="1">
      <alignment horizontal="center"/>
    </xf>
    <xf numFmtId="9" fontId="8" fillId="0" borderId="0" xfId="0" applyNumberFormat="1" applyFont="1" applyFill="1" applyBorder="1"/>
    <xf numFmtId="0" fontId="5" fillId="0" borderId="0" xfId="0" applyFont="1" applyBorder="1"/>
    <xf numFmtId="0" fontId="5" fillId="0" borderId="0" xfId="0" applyFont="1" applyFill="1" applyBorder="1" applyAlignment="1">
      <alignment horizontal="center"/>
    </xf>
    <xf numFmtId="0" fontId="5" fillId="0" borderId="0" xfId="0" applyFont="1" applyFill="1" applyBorder="1"/>
    <xf numFmtId="164" fontId="5" fillId="0" borderId="0" xfId="0" applyNumberFormat="1" applyFont="1" applyFill="1" applyBorder="1" applyAlignment="1">
      <alignment horizontal="center"/>
    </xf>
    <xf numFmtId="0" fontId="5" fillId="0" borderId="0" xfId="0" applyNumberFormat="1" applyFont="1" applyFill="1" applyBorder="1"/>
    <xf numFmtId="44" fontId="5" fillId="0" borderId="0" xfId="0" applyNumberFormat="1" applyFont="1" applyFill="1" applyBorder="1"/>
    <xf numFmtId="0" fontId="5" fillId="0" borderId="0" xfId="0" applyFont="1"/>
    <xf numFmtId="0" fontId="8" fillId="0" borderId="0" xfId="0" applyFont="1" applyFill="1" applyBorder="1" applyAlignment="1">
      <alignment vertical="center"/>
    </xf>
    <xf numFmtId="164" fontId="5" fillId="0" borderId="0" xfId="0" applyNumberFormat="1" applyFont="1" applyFill="1" applyBorder="1"/>
    <xf numFmtId="164" fontId="5" fillId="0" borderId="0" xfId="0" applyNumberFormat="1" applyFont="1" applyBorder="1"/>
    <xf numFmtId="44" fontId="5" fillId="0" borderId="0" xfId="0" applyNumberFormat="1" applyFont="1" applyBorder="1"/>
    <xf numFmtId="164" fontId="5" fillId="0" borderId="0" xfId="0" applyNumberFormat="1" applyFont="1"/>
    <xf numFmtId="0" fontId="0" fillId="0" borderId="15" xfId="0" applyFill="1" applyBorder="1" applyAlignment="1">
      <alignment horizontal="center"/>
    </xf>
    <xf numFmtId="0" fontId="0" fillId="0" borderId="12" xfId="0" applyFill="1" applyBorder="1"/>
    <xf numFmtId="44" fontId="0" fillId="0" borderId="12" xfId="0" applyNumberFormat="1" applyFill="1" applyBorder="1" applyAlignment="1">
      <alignment horizontal="left"/>
    </xf>
    <xf numFmtId="0" fontId="0" fillId="0" borderId="13" xfId="0" applyFill="1" applyBorder="1"/>
    <xf numFmtId="49" fontId="9" fillId="5" borderId="25" xfId="0" applyNumberFormat="1" applyFont="1" applyFill="1" applyBorder="1" applyAlignment="1" applyProtection="1">
      <alignment horizontal="center" vertical="center" wrapText="1"/>
    </xf>
    <xf numFmtId="49" fontId="9" fillId="5" borderId="2" xfId="0" applyNumberFormat="1" applyFont="1" applyFill="1" applyBorder="1" applyAlignment="1" applyProtection="1">
      <alignment horizontal="center" vertical="center" wrapText="1"/>
    </xf>
    <xf numFmtId="49" fontId="9" fillId="5" borderId="26" xfId="0" applyNumberFormat="1" applyFont="1" applyFill="1" applyBorder="1" applyAlignment="1" applyProtection="1">
      <alignment horizontal="center" vertical="center" wrapText="1"/>
    </xf>
    <xf numFmtId="49" fontId="9" fillId="5" borderId="4" xfId="0" applyNumberFormat="1" applyFont="1" applyFill="1" applyBorder="1" applyAlignment="1" applyProtection="1">
      <alignment horizontal="center" vertical="center" wrapText="1"/>
    </xf>
    <xf numFmtId="49" fontId="8" fillId="5" borderId="27" xfId="0" applyNumberFormat="1" applyFont="1" applyFill="1" applyBorder="1" applyAlignment="1" applyProtection="1">
      <alignment horizontal="left" vertical="center" wrapText="1"/>
    </xf>
    <xf numFmtId="49" fontId="8" fillId="5" borderId="5" xfId="0" applyNumberFormat="1" applyFont="1" applyFill="1" applyBorder="1" applyAlignment="1" applyProtection="1">
      <alignment horizontal="left" vertical="center" wrapText="1"/>
    </xf>
    <xf numFmtId="49" fontId="8" fillId="5" borderId="28" xfId="0" applyNumberFormat="1" applyFont="1" applyFill="1" applyBorder="1" applyAlignment="1" applyProtection="1">
      <alignment horizontal="left" vertical="center" wrapText="1"/>
    </xf>
    <xf numFmtId="0" fontId="5" fillId="5" borderId="13" xfId="0" applyNumberFormat="1" applyFont="1" applyFill="1" applyBorder="1" applyAlignment="1" applyProtection="1">
      <alignment horizontal="left" vertical="center" wrapText="1"/>
    </xf>
    <xf numFmtId="0" fontId="5" fillId="5" borderId="23" xfId="0" applyNumberFormat="1" applyFont="1" applyFill="1" applyBorder="1" applyAlignment="1" applyProtection="1">
      <alignment horizontal="left" vertical="center" wrapText="1"/>
    </xf>
    <xf numFmtId="49" fontId="9" fillId="5" borderId="6" xfId="0" applyNumberFormat="1" applyFont="1" applyFill="1" applyBorder="1" applyAlignment="1" applyProtection="1">
      <alignment horizontal="center" vertical="center" wrapText="1"/>
    </xf>
    <xf numFmtId="49" fontId="9" fillId="5" borderId="29" xfId="0" applyNumberFormat="1" applyFont="1" applyFill="1" applyBorder="1" applyAlignment="1" applyProtection="1">
      <alignment horizontal="center" vertical="center" wrapText="1"/>
    </xf>
    <xf numFmtId="0" fontId="4" fillId="4" borderId="17" xfId="0" applyFont="1" applyFill="1" applyBorder="1" applyAlignment="1" applyProtection="1">
      <alignment horizontal="left" vertical="center"/>
    </xf>
    <xf numFmtId="0" fontId="4" fillId="4" borderId="9" xfId="0" applyFont="1" applyFill="1" applyBorder="1" applyAlignment="1" applyProtection="1">
      <alignment horizontal="left" vertical="center"/>
    </xf>
    <xf numFmtId="0" fontId="4" fillId="4" borderId="10" xfId="0" applyFont="1" applyFill="1" applyBorder="1" applyAlignment="1" applyProtection="1">
      <alignment horizontal="left" vertical="center"/>
    </xf>
    <xf numFmtId="0" fontId="4" fillId="4" borderId="22" xfId="0" applyFont="1" applyFill="1" applyBorder="1" applyAlignment="1" applyProtection="1">
      <alignment horizontal="left" vertical="center"/>
    </xf>
    <xf numFmtId="0" fontId="2" fillId="2" borderId="0" xfId="0" applyFont="1" applyFill="1" applyAlignment="1" applyProtection="1">
      <alignment horizontal="center"/>
    </xf>
    <xf numFmtId="0" fontId="2" fillId="2" borderId="0" xfId="0" applyFont="1" applyFill="1" applyAlignment="1" applyProtection="1">
      <alignment horizontal="center" vertical="center"/>
    </xf>
    <xf numFmtId="0" fontId="0" fillId="3" borderId="30" xfId="0" applyFont="1" applyFill="1" applyBorder="1" applyAlignment="1" applyProtection="1">
      <alignment horizontal="left"/>
    </xf>
    <xf numFmtId="0" fontId="0" fillId="3" borderId="9" xfId="0" applyFont="1" applyFill="1" applyBorder="1" applyAlignment="1" applyProtection="1">
      <alignment horizontal="left"/>
    </xf>
    <xf numFmtId="0" fontId="0" fillId="3" borderId="17" xfId="0" applyNumberFormat="1" applyFont="1" applyFill="1" applyBorder="1" applyAlignment="1" applyProtection="1">
      <alignment horizontal="left" vertical="center" wrapText="1"/>
    </xf>
    <xf numFmtId="0" fontId="0" fillId="3" borderId="9" xfId="0" applyNumberFormat="1" applyFont="1" applyFill="1" applyBorder="1" applyAlignment="1" applyProtection="1">
      <alignment horizontal="left" vertical="center" wrapText="1"/>
    </xf>
    <xf numFmtId="0" fontId="0" fillId="3" borderId="14" xfId="0" applyFont="1" applyFill="1" applyBorder="1" applyAlignment="1" applyProtection="1">
      <alignment horizontal="left"/>
    </xf>
    <xf numFmtId="0" fontId="0" fillId="3" borderId="10" xfId="0" applyFont="1" applyFill="1" applyBorder="1" applyAlignment="1" applyProtection="1">
      <alignment horizontal="left"/>
    </xf>
    <xf numFmtId="0" fontId="4" fillId="4" borderId="10"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4" fillId="4" borderId="17"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0" fillId="3" borderId="8" xfId="0" applyFont="1" applyFill="1" applyBorder="1" applyAlignment="1" applyProtection="1">
      <alignment horizontal="left"/>
    </xf>
    <xf numFmtId="0" fontId="0" fillId="3" borderId="17"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wrapText="1"/>
    </xf>
    <xf numFmtId="0" fontId="0" fillId="3" borderId="10" xfId="0" applyFont="1" applyFill="1" applyBorder="1" applyAlignment="1" applyProtection="1">
      <alignment vertical="top" wrapText="1"/>
    </xf>
    <xf numFmtId="0" fontId="3"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0" fillId="2" borderId="5" xfId="0" applyFont="1" applyFill="1" applyBorder="1" applyAlignment="1" applyProtection="1">
      <alignment horizontal="center"/>
    </xf>
    <xf numFmtId="0" fontId="0" fillId="2" borderId="0" xfId="0" applyFont="1" applyFill="1" applyBorder="1" applyAlignment="1" applyProtection="1">
      <alignment horizontal="center"/>
    </xf>
    <xf numFmtId="0" fontId="10" fillId="2" borderId="25"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0" fillId="3" borderId="10" xfId="0" applyFont="1" applyFill="1" applyBorder="1" applyAlignment="1" applyProtection="1">
      <alignment horizontal="left" vertical="center" wrapText="1"/>
    </xf>
    <xf numFmtId="0" fontId="0" fillId="3" borderId="10" xfId="0" applyFont="1" applyFill="1" applyBorder="1" applyAlignment="1" applyProtection="1">
      <alignment horizontal="center" vertical="center" wrapText="1"/>
    </xf>
    <xf numFmtId="0" fontId="0" fillId="3" borderId="30" xfId="0" applyFont="1" applyFill="1" applyBorder="1" applyAlignment="1" applyProtection="1">
      <alignment horizontal="left"/>
      <protection locked="0"/>
    </xf>
    <xf numFmtId="0" fontId="0" fillId="3" borderId="8" xfId="0" applyFont="1" applyFill="1" applyBorder="1" applyAlignment="1" applyProtection="1">
      <alignment horizontal="left"/>
      <protection locked="0"/>
    </xf>
    <xf numFmtId="0" fontId="0" fillId="3" borderId="9" xfId="0" applyFont="1" applyFill="1" applyBorder="1" applyAlignment="1" applyProtection="1">
      <alignment horizontal="left"/>
      <protection locked="0"/>
    </xf>
    <xf numFmtId="0" fontId="0" fillId="3" borderId="17" xfId="0" applyFont="1" applyFill="1" applyBorder="1" applyAlignment="1" applyProtection="1">
      <alignment horizontal="left" vertical="center" wrapText="1"/>
      <protection locked="0"/>
    </xf>
    <xf numFmtId="0" fontId="0" fillId="3" borderId="9" xfId="0" applyFont="1" applyFill="1" applyBorder="1" applyAlignment="1" applyProtection="1">
      <alignment horizontal="left" vertical="center" wrapText="1"/>
      <protection locked="0"/>
    </xf>
    <xf numFmtId="0" fontId="0" fillId="3" borderId="17" xfId="0" applyFont="1" applyFill="1" applyBorder="1" applyAlignment="1" applyProtection="1">
      <alignment horizontal="center" vertical="center" wrapText="1"/>
      <protection locked="0"/>
    </xf>
    <xf numFmtId="0" fontId="0" fillId="3" borderId="9" xfId="0" applyFont="1" applyFill="1" applyBorder="1" applyAlignment="1" applyProtection="1">
      <alignment horizontal="center" vertical="center" wrapText="1"/>
      <protection locked="0"/>
    </xf>
    <xf numFmtId="0" fontId="0" fillId="3" borderId="10" xfId="0" applyFont="1" applyFill="1" applyBorder="1" applyAlignment="1" applyProtection="1">
      <alignment vertical="top" wrapText="1"/>
      <protection locked="0"/>
    </xf>
    <xf numFmtId="0" fontId="0" fillId="3" borderId="10" xfId="0" applyFont="1" applyFill="1" applyBorder="1" applyAlignment="1" applyProtection="1">
      <alignment horizontal="left" vertical="center" wrapText="1"/>
      <protection locked="0"/>
    </xf>
    <xf numFmtId="0" fontId="0" fillId="3" borderId="17" xfId="0" applyNumberFormat="1" applyFont="1" applyFill="1" applyBorder="1" applyAlignment="1" applyProtection="1">
      <alignment horizontal="left" vertical="center" wrapText="1"/>
      <protection locked="0"/>
    </xf>
    <xf numFmtId="0" fontId="0" fillId="3" borderId="9" xfId="0" applyNumberFormat="1" applyFont="1" applyFill="1" applyBorder="1" applyAlignment="1" applyProtection="1">
      <alignment horizontal="left" vertical="center" wrapText="1"/>
      <protection locked="0"/>
    </xf>
    <xf numFmtId="0" fontId="0" fillId="3" borderId="14" xfId="0" applyFont="1" applyFill="1" applyBorder="1" applyAlignment="1" applyProtection="1">
      <alignment horizontal="left"/>
      <protection locked="0"/>
    </xf>
    <xf numFmtId="0" fontId="0" fillId="3" borderId="10" xfId="0" applyFont="1" applyFill="1" applyBorder="1" applyAlignment="1" applyProtection="1">
      <alignment horizontal="left"/>
      <protection locked="0"/>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horizontal="left"/>
    </xf>
    <xf numFmtId="0" fontId="8"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228600</xdr:colOff>
      <xdr:row>1</xdr:row>
      <xdr:rowOff>144780</xdr:rowOff>
    </xdr:from>
    <xdr:to>
      <xdr:col>6</xdr:col>
      <xdr:colOff>304800</xdr:colOff>
      <xdr:row>6</xdr:row>
      <xdr:rowOff>45720</xdr:rowOff>
    </xdr:to>
    <xdr:pic>
      <xdr:nvPicPr>
        <xdr:cNvPr id="1265" name="Picture 1" descr="L:\CAROL RJ\logo\Nat Forest JPEG Logo 1 -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31680" y="335280"/>
          <a:ext cx="2430780" cy="1592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373380</xdr:colOff>
      <xdr:row>1</xdr:row>
      <xdr:rowOff>297180</xdr:rowOff>
    </xdr:from>
    <xdr:to>
      <xdr:col>10</xdr:col>
      <xdr:colOff>556260</xdr:colOff>
      <xdr:row>7</xdr:row>
      <xdr:rowOff>464820</xdr:rowOff>
    </xdr:to>
    <xdr:pic>
      <xdr:nvPicPr>
        <xdr:cNvPr id="11283" name="Picture 1" descr="L:\CAROL RJ\logo\Nat Forest JPEG Logo 1 -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17680" y="487680"/>
          <a:ext cx="2324100" cy="1516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373380</xdr:colOff>
      <xdr:row>1</xdr:row>
      <xdr:rowOff>297180</xdr:rowOff>
    </xdr:from>
    <xdr:to>
      <xdr:col>10</xdr:col>
      <xdr:colOff>556260</xdr:colOff>
      <xdr:row>7</xdr:row>
      <xdr:rowOff>464820</xdr:rowOff>
    </xdr:to>
    <xdr:pic>
      <xdr:nvPicPr>
        <xdr:cNvPr id="8355" name="Picture 1" descr="L:\CAROL RJ\logo\Nat Forest JPEG Logo 1 -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17680" y="487680"/>
          <a:ext cx="2324100" cy="1516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9738360</xdr:colOff>
      <xdr:row>0</xdr:row>
      <xdr:rowOff>30480</xdr:rowOff>
    </xdr:from>
    <xdr:to>
      <xdr:col>5</xdr:col>
      <xdr:colOff>11643360</xdr:colOff>
      <xdr:row>1</xdr:row>
      <xdr:rowOff>7620</xdr:rowOff>
    </xdr:to>
    <xdr:pic>
      <xdr:nvPicPr>
        <xdr:cNvPr id="4337" name="Picture 1" descr="L:\CAROL RJ\logo\Nat Forest JPEG Logo 1 -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15160" y="30480"/>
          <a:ext cx="190500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52"/>
  <sheetViews>
    <sheetView tabSelected="1" zoomScaleNormal="100" workbookViewId="0">
      <selection activeCell="G29" sqref="G29"/>
    </sheetView>
  </sheetViews>
  <sheetFormatPr defaultColWidth="11.44140625" defaultRowHeight="14.4" x14ac:dyDescent="0.3"/>
  <cols>
    <col min="1" max="1" width="3.33203125" style="80" customWidth="1"/>
    <col min="2" max="2" width="25.44140625" style="79" customWidth="1"/>
    <col min="3" max="3" width="108.33203125" style="79" customWidth="1"/>
    <col min="4" max="16384" width="11.44140625" style="80"/>
  </cols>
  <sheetData>
    <row r="1" spans="2:3" ht="15" thickBot="1" x14ac:dyDescent="0.35"/>
    <row r="2" spans="2:3" s="81" customFormat="1" ht="15.75" customHeight="1" x14ac:dyDescent="0.3">
      <c r="B2" s="143" t="s">
        <v>83</v>
      </c>
      <c r="C2" s="144"/>
    </row>
    <row r="3" spans="2:3" ht="12" customHeight="1" x14ac:dyDescent="0.3">
      <c r="B3" s="145"/>
      <c r="C3" s="146"/>
    </row>
    <row r="4" spans="2:3" ht="45" customHeight="1" x14ac:dyDescent="0.3">
      <c r="B4" s="147" t="s">
        <v>30</v>
      </c>
      <c r="C4" s="150" t="s">
        <v>90</v>
      </c>
    </row>
    <row r="5" spans="2:3" ht="15" customHeight="1" x14ac:dyDescent="0.3">
      <c r="B5" s="148"/>
      <c r="C5" s="151"/>
    </row>
    <row r="6" spans="2:3" ht="45.75" customHeight="1" x14ac:dyDescent="0.3">
      <c r="B6" s="148"/>
      <c r="C6" s="82" t="s">
        <v>82</v>
      </c>
    </row>
    <row r="7" spans="2:3" ht="48" customHeight="1" x14ac:dyDescent="0.3">
      <c r="B7" s="149"/>
      <c r="C7" s="82" t="s">
        <v>91</v>
      </c>
    </row>
    <row r="8" spans="2:3" x14ac:dyDescent="0.3">
      <c r="B8" s="149"/>
      <c r="C8" s="82"/>
    </row>
    <row r="9" spans="2:3" ht="43.2" x14ac:dyDescent="0.3">
      <c r="B9" s="149"/>
      <c r="C9" s="82" t="s">
        <v>118</v>
      </c>
    </row>
    <row r="10" spans="2:3" ht="9" customHeight="1" x14ac:dyDescent="0.3">
      <c r="B10" s="149"/>
      <c r="C10" s="83"/>
    </row>
    <row r="11" spans="2:3" ht="16.5" customHeight="1" x14ac:dyDescent="0.3">
      <c r="B11" s="35" t="s">
        <v>74</v>
      </c>
      <c r="C11" s="84" t="s">
        <v>45</v>
      </c>
    </row>
    <row r="12" spans="2:3" ht="7.5" customHeight="1" x14ac:dyDescent="0.3">
      <c r="B12" s="34"/>
      <c r="C12" s="85"/>
    </row>
    <row r="13" spans="2:3" ht="16.5" customHeight="1" x14ac:dyDescent="0.3">
      <c r="B13" s="35" t="s">
        <v>75</v>
      </c>
      <c r="C13" s="84" t="s">
        <v>50</v>
      </c>
    </row>
    <row r="14" spans="2:3" ht="7.5" customHeight="1" x14ac:dyDescent="0.3">
      <c r="B14" s="34"/>
      <c r="C14" s="85"/>
    </row>
    <row r="15" spans="2:3" ht="33" customHeight="1" thickBot="1" x14ac:dyDescent="0.35">
      <c r="B15" s="35" t="s">
        <v>76</v>
      </c>
      <c r="C15" s="84" t="s">
        <v>31</v>
      </c>
    </row>
    <row r="16" spans="2:3" ht="17.25" customHeight="1" x14ac:dyDescent="0.3">
      <c r="B16" s="143" t="s">
        <v>47</v>
      </c>
      <c r="C16" s="144"/>
    </row>
    <row r="17" spans="2:3" ht="12" customHeight="1" thickBot="1" x14ac:dyDescent="0.35">
      <c r="B17" s="152"/>
      <c r="C17" s="153"/>
    </row>
    <row r="18" spans="2:3" ht="15.75" customHeight="1" x14ac:dyDescent="0.3">
      <c r="B18" s="35" t="s">
        <v>1</v>
      </c>
      <c r="C18" s="84" t="s">
        <v>88</v>
      </c>
    </row>
    <row r="19" spans="2:3" ht="7.5" customHeight="1" x14ac:dyDescent="0.3">
      <c r="B19" s="34"/>
      <c r="C19" s="85"/>
    </row>
    <row r="20" spans="2:3" ht="33.75" customHeight="1" x14ac:dyDescent="0.3">
      <c r="B20" s="35" t="s">
        <v>27</v>
      </c>
      <c r="C20" s="84" t="s">
        <v>87</v>
      </c>
    </row>
    <row r="21" spans="2:3" ht="7.5" customHeight="1" x14ac:dyDescent="0.3">
      <c r="B21" s="34"/>
      <c r="C21" s="85"/>
    </row>
    <row r="22" spans="2:3" ht="17.25" customHeight="1" x14ac:dyDescent="0.3">
      <c r="B22" s="35" t="s">
        <v>3</v>
      </c>
      <c r="C22" s="86" t="s">
        <v>46</v>
      </c>
    </row>
    <row r="23" spans="2:3" ht="7.5" customHeight="1" x14ac:dyDescent="0.3">
      <c r="B23" s="34"/>
      <c r="C23" s="87"/>
    </row>
    <row r="24" spans="2:3" ht="16.5" customHeight="1" x14ac:dyDescent="0.3">
      <c r="B24" s="35" t="s">
        <v>42</v>
      </c>
      <c r="C24" s="84" t="s">
        <v>32</v>
      </c>
    </row>
    <row r="25" spans="2:3" ht="7.5" customHeight="1" x14ac:dyDescent="0.3">
      <c r="B25" s="34"/>
      <c r="C25" s="85"/>
    </row>
    <row r="26" spans="2:3" ht="19.5" customHeight="1" thickBot="1" x14ac:dyDescent="0.35">
      <c r="B26" s="36" t="s">
        <v>73</v>
      </c>
      <c r="C26" s="88" t="s">
        <v>115</v>
      </c>
    </row>
    <row r="27" spans="2:3" ht="19.5" customHeight="1" x14ac:dyDescent="0.3">
      <c r="B27" s="143" t="s">
        <v>119</v>
      </c>
      <c r="C27" s="144"/>
    </row>
    <row r="28" spans="2:3" ht="12" customHeight="1" thickBot="1" x14ac:dyDescent="0.35">
      <c r="B28" s="152"/>
      <c r="C28" s="153"/>
    </row>
    <row r="29" spans="2:3" ht="19.5" customHeight="1" x14ac:dyDescent="0.3">
      <c r="B29" s="100" t="s">
        <v>119</v>
      </c>
      <c r="C29" s="101" t="s">
        <v>138</v>
      </c>
    </row>
    <row r="30" spans="2:3" ht="7.5" customHeight="1" x14ac:dyDescent="0.3">
      <c r="B30" s="34"/>
      <c r="C30" s="103"/>
    </row>
    <row r="31" spans="2:3" ht="19.5" customHeight="1" x14ac:dyDescent="0.3">
      <c r="B31" s="35" t="s">
        <v>3</v>
      </c>
      <c r="C31" s="86" t="s">
        <v>46</v>
      </c>
    </row>
    <row r="32" spans="2:3" ht="7.5" customHeight="1" x14ac:dyDescent="0.3">
      <c r="B32" s="34"/>
      <c r="C32" s="87"/>
    </row>
    <row r="33" spans="2:3" ht="19.5" customHeight="1" x14ac:dyDescent="0.3">
      <c r="B33" s="35" t="s">
        <v>42</v>
      </c>
      <c r="C33" s="84" t="s">
        <v>139</v>
      </c>
    </row>
    <row r="34" spans="2:3" ht="7.5" customHeight="1" x14ac:dyDescent="0.3">
      <c r="B34" s="90"/>
      <c r="C34" s="85"/>
    </row>
    <row r="35" spans="2:3" ht="19.5" customHeight="1" x14ac:dyDescent="0.3">
      <c r="B35" s="91" t="s">
        <v>67</v>
      </c>
      <c r="C35" s="84" t="s">
        <v>142</v>
      </c>
    </row>
    <row r="36" spans="2:3" ht="7.5" customHeight="1" x14ac:dyDescent="0.3">
      <c r="B36" s="90"/>
      <c r="C36" s="85"/>
    </row>
    <row r="37" spans="2:3" ht="19.5" customHeight="1" thickBot="1" x14ac:dyDescent="0.35">
      <c r="B37" s="37" t="s">
        <v>2</v>
      </c>
      <c r="C37" s="92" t="s">
        <v>141</v>
      </c>
    </row>
    <row r="38" spans="2:3" x14ac:dyDescent="0.3">
      <c r="B38" s="143" t="s">
        <v>132</v>
      </c>
      <c r="C38" s="144"/>
    </row>
    <row r="39" spans="2:3" ht="12" customHeight="1" thickBot="1" x14ac:dyDescent="0.35">
      <c r="B39" s="152"/>
      <c r="C39" s="153"/>
    </row>
    <row r="40" spans="2:3" ht="16.5" customHeight="1" x14ac:dyDescent="0.3">
      <c r="B40" s="100" t="s">
        <v>92</v>
      </c>
      <c r="C40" s="101" t="s">
        <v>134</v>
      </c>
    </row>
    <row r="41" spans="2:3" ht="7.5" customHeight="1" x14ac:dyDescent="0.3">
      <c r="B41" s="89"/>
      <c r="C41" s="85"/>
    </row>
    <row r="42" spans="2:3" ht="28.8" x14ac:dyDescent="0.3">
      <c r="B42" s="102" t="s">
        <v>133</v>
      </c>
      <c r="C42" s="84" t="s">
        <v>143</v>
      </c>
    </row>
    <row r="43" spans="2:3" ht="7.5" customHeight="1" x14ac:dyDescent="0.3">
      <c r="B43" s="89"/>
      <c r="C43" s="85"/>
    </row>
    <row r="44" spans="2:3" ht="33.75" customHeight="1" x14ac:dyDescent="0.3">
      <c r="B44" s="35" t="s">
        <v>27</v>
      </c>
      <c r="C44" s="84" t="s">
        <v>87</v>
      </c>
    </row>
    <row r="45" spans="2:3" ht="7.5" customHeight="1" x14ac:dyDescent="0.3">
      <c r="B45" s="34"/>
      <c r="C45" s="85"/>
    </row>
    <row r="46" spans="2:3" ht="16.5" customHeight="1" x14ac:dyDescent="0.3">
      <c r="B46" s="35" t="s">
        <v>3</v>
      </c>
      <c r="C46" s="86" t="s">
        <v>46</v>
      </c>
    </row>
    <row r="47" spans="2:3" ht="7.5" customHeight="1" x14ac:dyDescent="0.3">
      <c r="B47" s="34"/>
      <c r="C47" s="87"/>
    </row>
    <row r="48" spans="2:3" ht="16.5" customHeight="1" x14ac:dyDescent="0.3">
      <c r="B48" s="35" t="s">
        <v>42</v>
      </c>
      <c r="C48" s="84" t="s">
        <v>137</v>
      </c>
    </row>
    <row r="49" spans="2:3" ht="7.5" customHeight="1" x14ac:dyDescent="0.3">
      <c r="B49" s="90"/>
      <c r="C49" s="85"/>
    </row>
    <row r="50" spans="2:3" x14ac:dyDescent="0.3">
      <c r="B50" s="91" t="s">
        <v>67</v>
      </c>
      <c r="C50" s="84" t="s">
        <v>135</v>
      </c>
    </row>
    <row r="51" spans="2:3" ht="7.5" customHeight="1" x14ac:dyDescent="0.3">
      <c r="B51" s="90"/>
      <c r="C51" s="85"/>
    </row>
    <row r="52" spans="2:3" ht="17.25" customHeight="1" thickBot="1" x14ac:dyDescent="0.35">
      <c r="B52" s="37" t="s">
        <v>2</v>
      </c>
      <c r="C52" s="92" t="s">
        <v>136</v>
      </c>
    </row>
  </sheetData>
  <sheetProtection password="CC2A" sheet="1" selectLockedCells="1"/>
  <mergeCells count="6">
    <mergeCell ref="B2:C3"/>
    <mergeCell ref="B4:B10"/>
    <mergeCell ref="C4:C5"/>
    <mergeCell ref="B16:C17"/>
    <mergeCell ref="B38:C39"/>
    <mergeCell ref="B27:C28"/>
  </mergeCells>
  <pageMargins left="0.7" right="0.7" top="0.75" bottom="0.75" header="0.3" footer="0.3"/>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78"/>
  <sheetViews>
    <sheetView showZeros="0" zoomScale="90" zoomScaleNormal="90" workbookViewId="0">
      <selection activeCell="B17" sqref="B17"/>
    </sheetView>
  </sheetViews>
  <sheetFormatPr defaultColWidth="11.44140625" defaultRowHeight="14.4" x14ac:dyDescent="0.3"/>
  <cols>
    <col min="1" max="1" width="4.6640625" style="14" customWidth="1"/>
    <col min="2" max="2" width="5.88671875" style="14" customWidth="1"/>
    <col min="3" max="3" width="30.6640625" style="14" customWidth="1"/>
    <col min="4" max="4" width="6.44140625" style="14" customWidth="1"/>
    <col min="5" max="5" width="12.33203125" style="14" customWidth="1"/>
    <col min="6" max="6" width="68.33203125" style="14" customWidth="1"/>
    <col min="7" max="7" width="17" style="14" customWidth="1"/>
    <col min="8" max="8" width="23" style="14" customWidth="1"/>
    <col min="9" max="9" width="16.88671875" style="14" customWidth="1"/>
    <col min="10" max="10" width="14.33203125" style="14" customWidth="1"/>
    <col min="11" max="11" width="18.33203125" style="14" customWidth="1"/>
    <col min="12" max="13" width="11.44140625" style="14" customWidth="1"/>
    <col min="14" max="14" width="12" style="14" customWidth="1"/>
    <col min="15" max="15" width="15" style="14" customWidth="1"/>
    <col min="16" max="16384" width="11.44140625" style="14"/>
  </cols>
  <sheetData>
    <row r="1" spans="2:11" ht="15" thickBot="1" x14ac:dyDescent="0.35"/>
    <row r="2" spans="2:11" ht="27" customHeight="1" x14ac:dyDescent="0.3">
      <c r="B2" s="184" t="s">
        <v>77</v>
      </c>
      <c r="C2" s="185"/>
      <c r="D2" s="185"/>
      <c r="E2" s="185"/>
      <c r="F2" s="185"/>
      <c r="G2" s="1"/>
      <c r="H2" s="1"/>
      <c r="I2" s="1"/>
      <c r="J2" s="13"/>
      <c r="K2" s="2"/>
    </row>
    <row r="3" spans="2:11" ht="15.6" x14ac:dyDescent="0.3">
      <c r="B3" s="167" t="s">
        <v>125</v>
      </c>
      <c r="C3" s="168"/>
      <c r="D3" s="186" t="s">
        <v>144</v>
      </c>
      <c r="E3" s="186"/>
      <c r="F3" s="186"/>
      <c r="G3" s="95"/>
      <c r="H3" s="96"/>
      <c r="I3" s="180"/>
      <c r="J3" s="180"/>
      <c r="K3" s="181"/>
    </row>
    <row r="4" spans="2:11" ht="17.25" customHeight="1" x14ac:dyDescent="0.3">
      <c r="B4" s="167" t="s">
        <v>41</v>
      </c>
      <c r="C4" s="168"/>
      <c r="D4" s="187">
        <v>10</v>
      </c>
      <c r="E4" s="187"/>
      <c r="F4" s="97"/>
      <c r="G4" s="96"/>
      <c r="H4" s="96"/>
      <c r="I4" s="5"/>
      <c r="J4" s="5"/>
      <c r="K4" s="7"/>
    </row>
    <row r="5" spans="2:11" ht="18" customHeight="1" x14ac:dyDescent="0.3">
      <c r="B5" s="167" t="s">
        <v>7</v>
      </c>
      <c r="C5" s="168"/>
      <c r="D5" s="178" t="s">
        <v>168</v>
      </c>
      <c r="E5" s="178"/>
      <c r="F5" s="178"/>
      <c r="G5" s="178"/>
      <c r="H5" s="178"/>
      <c r="I5" s="5"/>
      <c r="J5" s="5"/>
      <c r="K5" s="7"/>
    </row>
    <row r="6" spans="2:11" ht="13.5" customHeight="1" x14ac:dyDescent="0.3">
      <c r="B6" s="167"/>
      <c r="C6" s="168"/>
      <c r="D6" s="178"/>
      <c r="E6" s="178"/>
      <c r="F6" s="178"/>
      <c r="G6" s="178"/>
      <c r="H6" s="178"/>
      <c r="I6" s="179"/>
      <c r="J6" s="179"/>
      <c r="K6" s="4"/>
    </row>
    <row r="7" spans="2:11" ht="15.6" x14ac:dyDescent="0.3">
      <c r="B7" s="167"/>
      <c r="C7" s="168"/>
      <c r="D7" s="178"/>
      <c r="E7" s="178"/>
      <c r="F7" s="178"/>
      <c r="G7" s="178"/>
      <c r="H7" s="178"/>
      <c r="I7" s="180"/>
      <c r="J7" s="180"/>
      <c r="K7" s="181"/>
    </row>
    <row r="8" spans="2:11" ht="45.75" customHeight="1" x14ac:dyDescent="0.3">
      <c r="B8" s="167"/>
      <c r="C8" s="168"/>
      <c r="D8" s="178"/>
      <c r="E8" s="178"/>
      <c r="F8" s="178"/>
      <c r="G8" s="178"/>
      <c r="H8" s="178"/>
      <c r="I8" s="5"/>
      <c r="J8" s="5"/>
      <c r="K8" s="7"/>
    </row>
    <row r="9" spans="2:11" x14ac:dyDescent="0.3">
      <c r="B9" s="182"/>
      <c r="C9" s="183"/>
      <c r="D9" s="3"/>
      <c r="E9" s="3"/>
      <c r="F9" s="3"/>
      <c r="G9" s="3"/>
      <c r="H9" s="3"/>
      <c r="I9" s="3"/>
      <c r="J9" s="3"/>
      <c r="K9" s="4"/>
    </row>
    <row r="10" spans="2:11" s="17" customFormat="1" ht="18.75" customHeight="1" x14ac:dyDescent="0.3">
      <c r="B10" s="57" t="s">
        <v>1</v>
      </c>
      <c r="C10" s="109" t="s">
        <v>5</v>
      </c>
      <c r="D10" s="109" t="s">
        <v>126</v>
      </c>
      <c r="E10" s="108" t="s">
        <v>3</v>
      </c>
      <c r="F10" s="108" t="s">
        <v>42</v>
      </c>
      <c r="G10" s="108" t="s">
        <v>73</v>
      </c>
      <c r="H10" s="108" t="s">
        <v>67</v>
      </c>
      <c r="I10" s="108" t="s">
        <v>2</v>
      </c>
      <c r="J10" s="108" t="s">
        <v>27</v>
      </c>
      <c r="K10" s="16" t="s">
        <v>4</v>
      </c>
    </row>
    <row r="11" spans="2:11" x14ac:dyDescent="0.3">
      <c r="B11" s="112" t="s">
        <v>13</v>
      </c>
      <c r="C11" s="55" t="str">
        <f>IF(ISERROR(VLOOKUP(B11,Data!$A$3:$B$24,2,FALSE)),"",VLOOKUP(B11,Data!$A$3:$B$24,2,FALSE))</f>
        <v>Thinning Ride Edge</v>
      </c>
      <c r="D11" s="113" t="s">
        <v>28</v>
      </c>
      <c r="E11" s="114">
        <v>1200</v>
      </c>
      <c r="F11" s="115" t="s">
        <v>146</v>
      </c>
      <c r="G11" s="116" t="s">
        <v>147</v>
      </c>
      <c r="H11" s="18">
        <f>IF(ISNA(VLOOKUP(B11,Data!$H$3:$I$24,2,FALSE)),0,VLOOKUP(B11,Data!$H$3:$I$24,2,FALSE))</f>
        <v>1</v>
      </c>
      <c r="I11" s="19" t="str">
        <f>IF(ISERROR(VLOOKUP(B11,Data!$E$3:$F$24,2,FALSE)),"",VLOOKUP(B11,Data!$E$3:$F$24,2,FALSE))</f>
        <v>Linear Metre</v>
      </c>
      <c r="J11" s="20">
        <f t="shared" ref="J11:J23" si="0">IF(ISNA(VLOOKUP(D11,M46:N46,2,FALSE)),0,VLOOKUP(D11,M46:N46,2,FALSE))</f>
        <v>200</v>
      </c>
      <c r="K11" s="21">
        <f>SUM(E11*H11)-(J11)</f>
        <v>1000</v>
      </c>
    </row>
    <row r="12" spans="2:11" x14ac:dyDescent="0.3">
      <c r="B12" s="112" t="s">
        <v>14</v>
      </c>
      <c r="C12" s="55" t="str">
        <f>IF(ISERROR(VLOOKUP(B12,Data!$A$3:$B$24,2,FALSE)),"",VLOOKUP(B12,Data!$A$3:$B$24,2,FALSE))</f>
        <v>Scallop Creation</v>
      </c>
      <c r="D12" s="113" t="s">
        <v>28</v>
      </c>
      <c r="E12" s="114">
        <v>0.4</v>
      </c>
      <c r="F12" s="115" t="s">
        <v>160</v>
      </c>
      <c r="G12" s="116" t="s">
        <v>148</v>
      </c>
      <c r="H12" s="18">
        <f>IF(ISNA(VLOOKUP(B12,Data!$H$3:$I$24,2,FALSE)),0,VLOOKUP(B12,Data!$H$3:$I$24,2,FALSE))</f>
        <v>600</v>
      </c>
      <c r="I12" s="19" t="str">
        <f>IF(ISERROR(VLOOKUP(B12,Data!$E$3:$F$24,2,FALSE)),"",VLOOKUP(B12,Data!$E$3:$F$24,2,FALSE))</f>
        <v>Hectare</v>
      </c>
      <c r="J12" s="20">
        <f t="shared" si="0"/>
        <v>40</v>
      </c>
      <c r="K12" s="21">
        <f t="shared" ref="K12:K22" si="1">SUM(E12*H12)-(J12)</f>
        <v>200</v>
      </c>
    </row>
    <row r="13" spans="2:11" x14ac:dyDescent="0.3">
      <c r="B13" s="112" t="s">
        <v>15</v>
      </c>
      <c r="C13" s="55" t="str">
        <f>IF(ISERROR(VLOOKUP(B13,Data!$A$3:$B$24,2,FALSE)),"",VLOOKUP(B13,Data!$A$3:$B$24,2,FALSE))</f>
        <v>Timber Extraction</v>
      </c>
      <c r="D13" s="113" t="s">
        <v>28</v>
      </c>
      <c r="E13" s="114">
        <v>0.92</v>
      </c>
      <c r="F13" s="115" t="s">
        <v>145</v>
      </c>
      <c r="G13" s="116" t="s">
        <v>147</v>
      </c>
      <c r="H13" s="18">
        <f>IF(ISNA(VLOOKUP(B13,Data!$H$3:$I$24,2,FALSE)),0,VLOOKUP(B13,Data!$H$3:$I$24,2,FALSE))</f>
        <v>350</v>
      </c>
      <c r="I13" s="19" t="str">
        <f>IF(ISERROR(VLOOKUP(B13,Data!$E$3:$F$24,2,FALSE)),"",VLOOKUP(B13,Data!$E$3:$F$24,2,FALSE))</f>
        <v>Hectare</v>
      </c>
      <c r="J13" s="20">
        <f t="shared" si="0"/>
        <v>53.666666666666664</v>
      </c>
      <c r="K13" s="21">
        <f t="shared" si="1"/>
        <v>268.33333333333331</v>
      </c>
    </row>
    <row r="14" spans="2:11" x14ac:dyDescent="0.3">
      <c r="B14" s="112" t="s">
        <v>16</v>
      </c>
      <c r="C14" s="55" t="str">
        <f>IF(ISERROR(VLOOKUP(B14,Data!$A$3:$B$24,2,FALSE)),"",VLOOKUP(B14,Data!$A$3:$B$24,2,FALSE))</f>
        <v>Coppicing</v>
      </c>
      <c r="D14" s="113" t="s">
        <v>29</v>
      </c>
      <c r="E14" s="114">
        <v>0.5</v>
      </c>
      <c r="F14" s="115" t="s">
        <v>149</v>
      </c>
      <c r="G14" s="116">
        <v>3</v>
      </c>
      <c r="H14" s="18">
        <f>IF(ISNA(VLOOKUP(B14,Data!$H$3:$I$24,2,FALSE)),0,VLOOKUP(B14,Data!$H$3:$I$24,2,FALSE))</f>
        <v>1200</v>
      </c>
      <c r="I14" s="19" t="str">
        <f>IF(ISERROR(VLOOKUP(B14,Data!$E$3:$F$24,2,FALSE)),"",VLOOKUP(B14,Data!$E$3:$F$24,2,FALSE))</f>
        <v>Hectare</v>
      </c>
      <c r="J14" s="20">
        <f t="shared" si="0"/>
        <v>0</v>
      </c>
      <c r="K14" s="21">
        <f t="shared" si="1"/>
        <v>600</v>
      </c>
    </row>
    <row r="15" spans="2:11" x14ac:dyDescent="0.3">
      <c r="B15" s="112"/>
      <c r="C15" s="55" t="str">
        <f>IF(ISERROR(VLOOKUP(B15,Data!$A$3:$B$24,2,FALSE)),"",VLOOKUP(B15,Data!$A$3:$B$24,2,FALSE))</f>
        <v/>
      </c>
      <c r="D15" s="113"/>
      <c r="E15" s="114"/>
      <c r="F15" s="115"/>
      <c r="G15" s="116"/>
      <c r="H15" s="18">
        <f>IF(ISNA(VLOOKUP(B15,Data!$H$3:$I$24,2,FALSE)),0,VLOOKUP(B15,Data!$H$3:$I$24,2,FALSE))</f>
        <v>0</v>
      </c>
      <c r="I15" s="19" t="str">
        <f>IF(ISERROR(VLOOKUP(B15,Data!$E$3:$F$24,2,FALSE)),"",VLOOKUP(B15,Data!$E$3:$F$24,2,FALSE))</f>
        <v/>
      </c>
      <c r="J15" s="20">
        <f t="shared" si="0"/>
        <v>0</v>
      </c>
      <c r="K15" s="21">
        <f t="shared" si="1"/>
        <v>0</v>
      </c>
    </row>
    <row r="16" spans="2:11" x14ac:dyDescent="0.3">
      <c r="B16" s="112" t="s">
        <v>72</v>
      </c>
      <c r="C16" s="55" t="str">
        <f>IF(ISERROR(VLOOKUP(B16,Data!$A$3:$B$24,2,FALSE)),"",VLOOKUP(B16,Data!$A$3:$B$24,2,FALSE))</f>
        <v>Squirrel Spring Trap</v>
      </c>
      <c r="D16" s="113" t="s">
        <v>28</v>
      </c>
      <c r="E16" s="114">
        <v>10</v>
      </c>
      <c r="F16" s="115" t="s">
        <v>151</v>
      </c>
      <c r="G16" s="116" t="s">
        <v>152</v>
      </c>
      <c r="H16" s="18">
        <f>IF(ISNA(VLOOKUP(B16,Data!$H$3:$I$24,2,FALSE)),0,VLOOKUP(B16,Data!$H$3:$I$24,2,FALSE))</f>
        <v>10</v>
      </c>
      <c r="I16" s="19" t="str">
        <f>IF(ISERROR(VLOOKUP(B16,Data!$E$3:$F$24,2,FALSE)),"",VLOOKUP(B16,Data!$E$3:$F$24,2,FALSE))</f>
        <v>Each</v>
      </c>
      <c r="J16" s="20">
        <f t="shared" si="0"/>
        <v>16.666666666666668</v>
      </c>
      <c r="K16" s="21">
        <f t="shared" si="1"/>
        <v>83.333333333333329</v>
      </c>
    </row>
    <row r="17" spans="2:11" x14ac:dyDescent="0.3">
      <c r="B17" s="112" t="s">
        <v>22</v>
      </c>
      <c r="C17" s="55" t="str">
        <f>IF(ISERROR(VLOOKUP(B17,Data!$A$3:$B$24,2,FALSE)),"",VLOOKUP(B17,Data!$A$3:$B$24,2,FALSE))</f>
        <v xml:space="preserve">Squirrel Control </v>
      </c>
      <c r="D17" s="113" t="s">
        <v>29</v>
      </c>
      <c r="E17" s="114">
        <v>10</v>
      </c>
      <c r="F17" s="115" t="s">
        <v>150</v>
      </c>
      <c r="G17" s="116" t="s">
        <v>152</v>
      </c>
      <c r="H17" s="18">
        <f>IF(ISNA(VLOOKUP(B17,Data!$H$3:$I$24,2,FALSE)),0,VLOOKUP(B17,Data!$H$3:$I$24,2,FALSE))</f>
        <v>130</v>
      </c>
      <c r="I17" s="19" t="str">
        <f>IF(ISERROR(VLOOKUP(B17,Data!$E$3:$F$24,2,FALSE)),"",VLOOKUP(B17,Data!$E$3:$F$24,2,FALSE))</f>
        <v>Trap per Season</v>
      </c>
      <c r="J17" s="20">
        <f t="shared" si="0"/>
        <v>0</v>
      </c>
      <c r="K17" s="21">
        <f t="shared" si="1"/>
        <v>1300</v>
      </c>
    </row>
    <row r="18" spans="2:11" x14ac:dyDescent="0.3">
      <c r="B18" s="112"/>
      <c r="C18" s="55" t="str">
        <f>IF(ISERROR(VLOOKUP(B18,Data!$A$3:$B$24,2,FALSE)),"",VLOOKUP(B18,Data!$A$3:$B$24,2,FALSE))</f>
        <v/>
      </c>
      <c r="D18" s="113"/>
      <c r="E18" s="114"/>
      <c r="F18" s="115"/>
      <c r="G18" s="116"/>
      <c r="H18" s="18">
        <f>IF(ISNA(VLOOKUP(B18,Data!$H$3:$I$24,2,FALSE)),0,VLOOKUP(B18,Data!$H$3:$I$24,2,FALSE))</f>
        <v>0</v>
      </c>
      <c r="I18" s="19" t="str">
        <f>IF(ISERROR(VLOOKUP(B18,Data!$E$3:$F$24,2,FALSE)),"",VLOOKUP(B18,Data!$E$3:$F$24,2,FALSE))</f>
        <v/>
      </c>
      <c r="J18" s="20">
        <f t="shared" si="0"/>
        <v>0</v>
      </c>
      <c r="K18" s="21">
        <f t="shared" si="1"/>
        <v>0</v>
      </c>
    </row>
    <row r="19" spans="2:11" x14ac:dyDescent="0.3">
      <c r="B19" s="112" t="s">
        <v>122</v>
      </c>
      <c r="C19" s="55" t="str">
        <f>IF(ISERROR(VLOOKUP(B19,Data!$A$3:$B$24,2,FALSE)),"",VLOOKUP(B19,Data!$A$3:$B$24,2,FALSE))</f>
        <v>Bird/Bat Box</v>
      </c>
      <c r="D19" s="113" t="s">
        <v>28</v>
      </c>
      <c r="E19" s="114">
        <v>15</v>
      </c>
      <c r="F19" s="115" t="s">
        <v>156</v>
      </c>
      <c r="G19" s="116" t="s">
        <v>152</v>
      </c>
      <c r="H19" s="18">
        <f>IF(ISNA(VLOOKUP(B19,Data!$H$3:$I$24,2,FALSE)),0,VLOOKUP(B19,Data!$H$3:$I$24,2,FALSE))</f>
        <v>28</v>
      </c>
      <c r="I19" s="19" t="str">
        <f>IF(ISERROR(VLOOKUP(B19,Data!$E$3:$F$24,2,FALSE)),"",VLOOKUP(B19,Data!$E$3:$F$24,2,FALSE))</f>
        <v>Each</v>
      </c>
      <c r="J19" s="20">
        <f t="shared" si="0"/>
        <v>70</v>
      </c>
      <c r="K19" s="21">
        <f t="shared" si="1"/>
        <v>350</v>
      </c>
    </row>
    <row r="20" spans="2:11" x14ac:dyDescent="0.3">
      <c r="B20" s="112"/>
      <c r="C20" s="55" t="str">
        <f>IF(ISERROR(VLOOKUP(B20,Data!$A$3:$B$24,2,FALSE)),"",VLOOKUP(B20,Data!$A$3:$B$24,2,FALSE))</f>
        <v/>
      </c>
      <c r="D20" s="113"/>
      <c r="E20" s="114"/>
      <c r="F20" s="115"/>
      <c r="G20" s="116"/>
      <c r="H20" s="18">
        <f>IF(ISNA(VLOOKUP(B20,Data!$H$3:$I$24,2,FALSE)),0,VLOOKUP(B20,Data!$H$3:$I$24,2,FALSE))</f>
        <v>0</v>
      </c>
      <c r="I20" s="19" t="str">
        <f>IF(ISERROR(VLOOKUP(B20,Data!$E$3:$F$24,2,FALSE)),"",VLOOKUP(B20,Data!$E$3:$F$24,2,FALSE))</f>
        <v/>
      </c>
      <c r="J20" s="20">
        <f t="shared" si="0"/>
        <v>0</v>
      </c>
      <c r="K20" s="21">
        <f t="shared" si="1"/>
        <v>0</v>
      </c>
    </row>
    <row r="21" spans="2:11" x14ac:dyDescent="0.3">
      <c r="B21" s="112" t="s">
        <v>166</v>
      </c>
      <c r="C21" s="55" t="str">
        <f>IF(ISERROR(VLOOKUP(B21,Data!$A$3:$B$24,2,FALSE)),"",VLOOKUP(B21,Data!$A$3:$B$24,2,FALSE))</f>
        <v>Tree Guard Removal</v>
      </c>
      <c r="D21" s="113" t="s">
        <v>28</v>
      </c>
      <c r="E21" s="114">
        <v>4</v>
      </c>
      <c r="F21" s="115" t="s">
        <v>167</v>
      </c>
      <c r="G21" s="117">
        <v>4</v>
      </c>
      <c r="H21" s="18">
        <f>IF(ISNA(VLOOKUP(B21,Data!$H$3:$I$24,2,FALSE)),0,VLOOKUP(B21,Data!$H$3:$I$24,2,FALSE))</f>
        <v>150</v>
      </c>
      <c r="I21" s="19" t="str">
        <f>IF(ISERROR(VLOOKUP(B21,Data!$E$3:$F$24,2,FALSE)),"",VLOOKUP(B21,Data!$E$3:$F$24,2,FALSE))</f>
        <v>Hectare</v>
      </c>
      <c r="J21" s="20">
        <f t="shared" si="0"/>
        <v>100</v>
      </c>
      <c r="K21" s="21">
        <f t="shared" si="1"/>
        <v>500</v>
      </c>
    </row>
    <row r="22" spans="2:11" x14ac:dyDescent="0.3">
      <c r="B22" s="112" t="s">
        <v>164</v>
      </c>
      <c r="C22" s="55" t="str">
        <f>IF(ISERROR(VLOOKUP(B22,Data!$A$3:$B$24,2,FALSE)),"",VLOOKUP(B22,Data!$A$3:$B$24,2,FALSE))</f>
        <v>Tree Guard Recycling</v>
      </c>
      <c r="D22" s="113" t="s">
        <v>28</v>
      </c>
      <c r="E22" s="114">
        <v>4</v>
      </c>
      <c r="F22" s="115" t="s">
        <v>169</v>
      </c>
      <c r="G22" s="117">
        <v>4</v>
      </c>
      <c r="H22" s="18">
        <f>IF(ISNA(VLOOKUP(B22,Data!$H$3:$I$24,2,FALSE)),0,VLOOKUP(B22,Data!$H$3:$I$24,2,FALSE))</f>
        <v>200</v>
      </c>
      <c r="I22" s="19" t="str">
        <f>IF(ISERROR(VLOOKUP(B22,Data!$E$3:$F$24,2,FALSE)),"",VLOOKUP(B22,Data!$E$3:$F$24,2,FALSE))</f>
        <v>Hectare</v>
      </c>
      <c r="J22" s="20">
        <f t="shared" si="0"/>
        <v>133.33333333333334</v>
      </c>
      <c r="K22" s="21">
        <f t="shared" si="1"/>
        <v>666.66666666666663</v>
      </c>
    </row>
    <row r="23" spans="2:11" x14ac:dyDescent="0.3">
      <c r="B23" s="112"/>
      <c r="C23" s="55" t="str">
        <f>IF(ISERROR(VLOOKUP(B23,Data!$A$3:$B$24,2,FALSE)),"",VLOOKUP(B23,Data!$A$3:$B$24,2,FALSE))</f>
        <v/>
      </c>
      <c r="D23" s="113"/>
      <c r="E23" s="114"/>
      <c r="F23" s="115"/>
      <c r="G23" s="117"/>
      <c r="H23" s="18">
        <f>IF(ISNA(VLOOKUP(B23,Data!$H$3:$I$24,2,FALSE)),0,VLOOKUP(B23,Data!$H$3:$I$24,2,FALSE))</f>
        <v>0</v>
      </c>
      <c r="I23" s="19" t="str">
        <f>IF(ISERROR(VLOOKUP(B23,Data!$E$3:$F$24,2,FALSE)),"",VLOOKUP(B23,Data!$E$3:$F$24,2,FALSE))</f>
        <v/>
      </c>
      <c r="J23" s="20">
        <f t="shared" si="0"/>
        <v>0</v>
      </c>
      <c r="K23" s="21">
        <f>SUM(E23*H23)-(J23)</f>
        <v>0</v>
      </c>
    </row>
    <row r="24" spans="2:11" ht="15.6" x14ac:dyDescent="0.3">
      <c r="B24" s="6"/>
      <c r="C24" s="48"/>
      <c r="D24" s="48"/>
      <c r="E24" s="48"/>
      <c r="F24" s="48"/>
      <c r="G24" s="48"/>
      <c r="H24" s="166" t="s">
        <v>68</v>
      </c>
      <c r="I24" s="166"/>
      <c r="J24" s="44">
        <f>SUM(J11:J23)</f>
        <v>613.66666666666674</v>
      </c>
      <c r="K24" s="58">
        <f>SUM(K11:K23)</f>
        <v>4968.333333333333</v>
      </c>
    </row>
    <row r="25" spans="2:11" ht="15.6" x14ac:dyDescent="0.3">
      <c r="B25" s="6"/>
      <c r="C25" s="48"/>
      <c r="D25" s="48"/>
      <c r="E25" s="48"/>
      <c r="F25" s="48"/>
      <c r="G25" s="48"/>
      <c r="H25" s="171" t="s">
        <v>116</v>
      </c>
      <c r="I25" s="172"/>
      <c r="J25" s="45"/>
      <c r="K25" s="27">
        <f>K24*(1-40%)</f>
        <v>2980.9999999999995</v>
      </c>
    </row>
    <row r="26" spans="2:11" x14ac:dyDescent="0.3">
      <c r="B26" s="6"/>
      <c r="C26" s="48"/>
      <c r="D26" s="48"/>
      <c r="E26" s="48"/>
      <c r="F26" s="48"/>
      <c r="G26" s="48"/>
      <c r="H26" s="39"/>
      <c r="I26" s="40"/>
      <c r="J26" s="41"/>
      <c r="K26" s="42"/>
    </row>
    <row r="27" spans="2:11" s="25" customFormat="1" ht="18.75" customHeight="1" x14ac:dyDescent="0.3">
      <c r="B27" s="173" t="s">
        <v>119</v>
      </c>
      <c r="C27" s="174"/>
      <c r="D27" s="170"/>
      <c r="E27" s="108" t="s">
        <v>3</v>
      </c>
      <c r="F27" s="169" t="s">
        <v>42</v>
      </c>
      <c r="G27" s="170"/>
      <c r="H27" s="23" t="s">
        <v>140</v>
      </c>
      <c r="I27" s="169" t="s">
        <v>2</v>
      </c>
      <c r="J27" s="170"/>
      <c r="K27" s="24" t="s">
        <v>6</v>
      </c>
    </row>
    <row r="28" spans="2:11" x14ac:dyDescent="0.3">
      <c r="B28" s="160" t="s">
        <v>155</v>
      </c>
      <c r="C28" s="175"/>
      <c r="D28" s="161"/>
      <c r="E28" s="118">
        <v>30</v>
      </c>
      <c r="F28" s="162" t="s">
        <v>153</v>
      </c>
      <c r="G28" s="163"/>
      <c r="H28" s="119">
        <v>50</v>
      </c>
      <c r="I28" s="176" t="s">
        <v>154</v>
      </c>
      <c r="J28" s="177"/>
      <c r="K28" s="98">
        <f>SUM(E28*H28)</f>
        <v>1500</v>
      </c>
    </row>
    <row r="29" spans="2:11" ht="15.6" x14ac:dyDescent="0.3">
      <c r="B29" s="6"/>
      <c r="C29" s="48"/>
      <c r="D29" s="48"/>
      <c r="E29" s="48"/>
      <c r="F29" s="48"/>
      <c r="G29" s="48"/>
      <c r="H29" s="61"/>
      <c r="I29" s="61"/>
      <c r="J29" s="45" t="s">
        <v>68</v>
      </c>
      <c r="K29" s="27">
        <f>K28</f>
        <v>1500</v>
      </c>
    </row>
    <row r="30" spans="2:11" ht="15" customHeight="1" x14ac:dyDescent="0.3">
      <c r="B30" s="6"/>
      <c r="C30" s="48"/>
      <c r="D30" s="48"/>
      <c r="E30" s="48"/>
      <c r="F30" s="48"/>
      <c r="G30" s="48"/>
      <c r="H30" s="111"/>
      <c r="I30" s="111"/>
      <c r="J30" s="61"/>
      <c r="K30" s="62"/>
    </row>
    <row r="31" spans="2:11" x14ac:dyDescent="0.3">
      <c r="B31" s="167" t="s">
        <v>124</v>
      </c>
      <c r="C31" s="168"/>
      <c r="D31" s="110" t="s">
        <v>126</v>
      </c>
      <c r="E31" s="108" t="s">
        <v>3</v>
      </c>
      <c r="F31" s="169" t="s">
        <v>42</v>
      </c>
      <c r="G31" s="170"/>
      <c r="H31" s="23" t="s">
        <v>67</v>
      </c>
      <c r="I31" s="23" t="s">
        <v>2</v>
      </c>
      <c r="J31" s="108" t="s">
        <v>27</v>
      </c>
      <c r="K31" s="24" t="s">
        <v>6</v>
      </c>
    </row>
    <row r="32" spans="2:11" x14ac:dyDescent="0.3">
      <c r="B32" s="164" t="s">
        <v>157</v>
      </c>
      <c r="C32" s="165"/>
      <c r="D32" s="120" t="s">
        <v>28</v>
      </c>
      <c r="E32" s="118">
        <v>2</v>
      </c>
      <c r="F32" s="162" t="s">
        <v>158</v>
      </c>
      <c r="G32" s="163"/>
      <c r="H32" s="119">
        <v>750</v>
      </c>
      <c r="I32" s="115" t="s">
        <v>159</v>
      </c>
      <c r="J32" s="20">
        <f>IF(ISNA(VLOOKUP(D32,M67:N67,2,FALSE)),0,VLOOKUP(D32,M67:N67,2,FALSE))</f>
        <v>250</v>
      </c>
      <c r="K32" s="26">
        <f>SUM(E32*H32)-J32</f>
        <v>1250</v>
      </c>
    </row>
    <row r="33" spans="2:22" x14ac:dyDescent="0.3">
      <c r="B33" s="160"/>
      <c r="C33" s="161"/>
      <c r="D33" s="120"/>
      <c r="E33" s="118"/>
      <c r="F33" s="162"/>
      <c r="G33" s="163"/>
      <c r="H33" s="119"/>
      <c r="I33" s="115"/>
      <c r="J33" s="20">
        <f>IF(ISNA(VLOOKUP(D33,M68:N68,2,FALSE)),0,VLOOKUP(D33,M68:N68,2,FALSE))</f>
        <v>0</v>
      </c>
      <c r="K33" s="26">
        <f>SUM(E33*H33)-J33</f>
        <v>0</v>
      </c>
    </row>
    <row r="34" spans="2:22" x14ac:dyDescent="0.3">
      <c r="B34" s="160"/>
      <c r="C34" s="161"/>
      <c r="D34" s="120"/>
      <c r="E34" s="118"/>
      <c r="F34" s="162"/>
      <c r="G34" s="163"/>
      <c r="H34" s="119"/>
      <c r="I34" s="115"/>
      <c r="J34" s="20">
        <f>IF(ISNA(VLOOKUP(D34,M69:N69,2,FALSE)),0,VLOOKUP(D34,M69:N69,2,FALSE))</f>
        <v>0</v>
      </c>
      <c r="K34" s="26">
        <f>SUM(E34*H34)-J34</f>
        <v>0</v>
      </c>
    </row>
    <row r="35" spans="2:22" x14ac:dyDescent="0.3">
      <c r="B35" s="164"/>
      <c r="C35" s="165"/>
      <c r="D35" s="120"/>
      <c r="E35" s="118"/>
      <c r="F35" s="162"/>
      <c r="G35" s="163"/>
      <c r="H35" s="119"/>
      <c r="I35" s="115"/>
      <c r="J35" s="20">
        <f>IF(ISNA(VLOOKUP(D35,M70:N70,2,FALSE)),0,VLOOKUP(D35,M70:N70,2,FALSE))</f>
        <v>0</v>
      </c>
      <c r="K35" s="26">
        <f>SUM(E35*H35)-J35</f>
        <v>0</v>
      </c>
    </row>
    <row r="36" spans="2:22" ht="15.6" x14ac:dyDescent="0.3">
      <c r="B36" s="6"/>
      <c r="C36" s="5"/>
      <c r="D36" s="5"/>
      <c r="E36" s="5"/>
      <c r="F36" s="5"/>
      <c r="G36" s="5"/>
      <c r="H36" s="166" t="s">
        <v>68</v>
      </c>
      <c r="I36" s="166"/>
      <c r="J36" s="44">
        <f>SUM(J32:J35)</f>
        <v>250</v>
      </c>
      <c r="K36" s="27">
        <f>SUM(K32:K35)</f>
        <v>1250</v>
      </c>
    </row>
    <row r="37" spans="2:22" ht="15.6" x14ac:dyDescent="0.3">
      <c r="B37" s="6"/>
      <c r="C37" s="5" t="s">
        <v>131</v>
      </c>
      <c r="D37" s="5"/>
      <c r="E37" s="5"/>
      <c r="F37" s="5"/>
      <c r="G37" s="5"/>
      <c r="H37" s="166" t="s">
        <v>116</v>
      </c>
      <c r="I37" s="166"/>
      <c r="J37" s="45"/>
      <c r="K37" s="27">
        <f>K36*(1-40%)</f>
        <v>750</v>
      </c>
      <c r="L37" s="56"/>
      <c r="M37" s="56"/>
      <c r="N37" s="56"/>
      <c r="O37" s="56"/>
      <c r="P37" s="56"/>
      <c r="Q37" s="56"/>
      <c r="R37" s="56"/>
    </row>
    <row r="38" spans="2:22" x14ac:dyDescent="0.3">
      <c r="B38" s="6"/>
      <c r="C38" s="5"/>
      <c r="D38" s="5"/>
      <c r="E38" s="5"/>
      <c r="F38" s="5"/>
      <c r="G38" s="5"/>
      <c r="H38" s="5"/>
      <c r="I38" s="5"/>
      <c r="J38" s="5"/>
      <c r="K38" s="7"/>
      <c r="L38" s="56"/>
      <c r="M38" s="56"/>
      <c r="N38" s="56"/>
      <c r="O38" s="56"/>
      <c r="P38" s="56"/>
      <c r="Q38" s="56"/>
      <c r="R38" s="56"/>
    </row>
    <row r="39" spans="2:22" ht="18.75" customHeight="1" x14ac:dyDescent="0.3">
      <c r="B39" s="6"/>
      <c r="C39" s="5"/>
      <c r="D39" s="5"/>
      <c r="E39" s="5"/>
      <c r="F39" s="5"/>
      <c r="G39" s="5"/>
      <c r="H39" s="5"/>
      <c r="I39" s="154" t="s">
        <v>69</v>
      </c>
      <c r="J39" s="155"/>
      <c r="K39" s="27">
        <f>SUM(K24+K29+K36)</f>
        <v>7718.333333333333</v>
      </c>
      <c r="L39" s="56"/>
      <c r="M39" s="56"/>
      <c r="N39" s="56"/>
      <c r="O39" s="56"/>
      <c r="P39" s="56"/>
      <c r="Q39" s="56"/>
      <c r="R39" s="56"/>
    </row>
    <row r="40" spans="2:22" ht="20.25" customHeight="1" x14ac:dyDescent="0.3">
      <c r="B40" s="6"/>
      <c r="C40" s="5"/>
      <c r="D40" s="5"/>
      <c r="E40" s="5"/>
      <c r="F40" s="5"/>
      <c r="G40" s="5"/>
      <c r="H40" s="5"/>
      <c r="I40" s="156" t="s">
        <v>70</v>
      </c>
      <c r="J40" s="156"/>
      <c r="K40" s="52">
        <f>SUM(J11:J23,J32:J35)</f>
        <v>863.66666666666674</v>
      </c>
      <c r="L40" s="56"/>
      <c r="M40" s="56"/>
      <c r="N40" s="56"/>
      <c r="O40" s="56"/>
      <c r="P40" s="56"/>
      <c r="Q40" s="56"/>
      <c r="R40" s="56"/>
    </row>
    <row r="41" spans="2:22" ht="20.25" customHeight="1" thickBot="1" x14ac:dyDescent="0.35">
      <c r="B41" s="8"/>
      <c r="C41" s="9"/>
      <c r="D41" s="9"/>
      <c r="E41" s="9"/>
      <c r="F41" s="9"/>
      <c r="G41" s="9"/>
      <c r="H41" s="9"/>
      <c r="I41" s="157" t="s">
        <v>161</v>
      </c>
      <c r="J41" s="157"/>
      <c r="K41" s="53">
        <f>SUM(K25+K29+K37)</f>
        <v>5231</v>
      </c>
      <c r="L41" s="56"/>
      <c r="M41" s="56"/>
      <c r="N41" s="56"/>
      <c r="O41" s="56"/>
      <c r="P41" s="56"/>
      <c r="Q41" s="56"/>
      <c r="R41" s="56"/>
    </row>
    <row r="42" spans="2:22" x14ac:dyDescent="0.3">
      <c r="B42" s="56"/>
      <c r="C42" s="56"/>
      <c r="D42" s="56"/>
      <c r="E42" s="56"/>
      <c r="F42" s="56"/>
      <c r="G42" s="56"/>
      <c r="H42" s="56"/>
      <c r="I42" s="56"/>
      <c r="J42" s="56"/>
      <c r="K42" s="56"/>
      <c r="L42" s="56"/>
      <c r="M42" s="56"/>
      <c r="N42" s="56"/>
      <c r="O42" s="56"/>
      <c r="P42" s="56"/>
      <c r="Q42" s="56"/>
      <c r="R42" s="56"/>
      <c r="S42" s="46"/>
      <c r="T42" s="46"/>
      <c r="U42" s="46"/>
      <c r="V42" s="46"/>
    </row>
    <row r="43" spans="2:22" x14ac:dyDescent="0.3">
      <c r="B43" s="56"/>
      <c r="C43" s="46"/>
      <c r="D43" s="46"/>
      <c r="E43" s="46"/>
      <c r="F43" s="46"/>
      <c r="G43" s="46"/>
      <c r="H43" s="46"/>
      <c r="I43" s="46"/>
      <c r="J43" s="46"/>
      <c r="K43" s="46"/>
      <c r="L43" s="46"/>
      <c r="M43" s="46"/>
      <c r="N43" s="46"/>
      <c r="O43" s="46"/>
      <c r="P43" s="46"/>
      <c r="Q43" s="46"/>
      <c r="R43" s="56"/>
      <c r="S43" s="46"/>
      <c r="T43" s="46"/>
      <c r="U43" s="46"/>
      <c r="V43" s="46"/>
    </row>
    <row r="44" spans="2:22" x14ac:dyDescent="0.3">
      <c r="B44" s="56"/>
      <c r="C44" s="60"/>
      <c r="D44" s="54"/>
      <c r="E44" s="46"/>
      <c r="F44" s="46"/>
      <c r="G44" s="46"/>
      <c r="H44" s="46"/>
      <c r="I44" s="46"/>
      <c r="J44" s="46"/>
      <c r="K44" s="46"/>
      <c r="L44" s="46"/>
      <c r="M44" s="158" t="s">
        <v>40</v>
      </c>
      <c r="N44" s="158"/>
      <c r="O44" s="158"/>
      <c r="P44" s="46"/>
      <c r="Q44" s="46"/>
      <c r="R44" s="46"/>
      <c r="S44" s="46"/>
      <c r="T44" s="46"/>
      <c r="U44" s="46"/>
      <c r="V44" s="46"/>
    </row>
    <row r="45" spans="2:22" x14ac:dyDescent="0.3">
      <c r="B45" s="56"/>
      <c r="C45" s="46"/>
      <c r="D45" s="46"/>
      <c r="E45" s="46"/>
      <c r="F45" s="46"/>
      <c r="G45" s="46"/>
      <c r="H45" s="46"/>
      <c r="I45" s="46"/>
      <c r="J45" s="46"/>
      <c r="K45" s="46"/>
      <c r="L45" s="46"/>
      <c r="M45" s="49" t="s">
        <v>33</v>
      </c>
      <c r="N45" s="50" t="s">
        <v>34</v>
      </c>
      <c r="O45" s="49" t="s">
        <v>35</v>
      </c>
      <c r="P45" s="46"/>
      <c r="Q45" s="46"/>
      <c r="R45" s="46"/>
      <c r="S45" s="56"/>
      <c r="T45" s="46"/>
      <c r="U45" s="46"/>
      <c r="V45" s="46"/>
    </row>
    <row r="46" spans="2:22" x14ac:dyDescent="0.3">
      <c r="B46" s="56"/>
      <c r="C46" s="54" t="s">
        <v>48</v>
      </c>
      <c r="D46" s="46"/>
      <c r="E46" s="46"/>
      <c r="F46" s="46"/>
      <c r="G46" s="46"/>
      <c r="H46" s="46"/>
      <c r="I46" s="46"/>
      <c r="J46" s="46"/>
      <c r="K46" s="46"/>
      <c r="L46" s="46"/>
      <c r="M46" s="46" t="s">
        <v>28</v>
      </c>
      <c r="N46" s="47">
        <f>SUM(O46/6)</f>
        <v>200</v>
      </c>
      <c r="O46" s="47">
        <f t="shared" ref="O46:O55" si="2">SUM(E11*H11)</f>
        <v>1200</v>
      </c>
      <c r="P46" s="46"/>
      <c r="Q46" s="46"/>
      <c r="R46" s="46"/>
      <c r="S46" s="56"/>
      <c r="T46" s="46"/>
      <c r="U46" s="46"/>
      <c r="V46" s="46"/>
    </row>
    <row r="47" spans="2:22" x14ac:dyDescent="0.3">
      <c r="B47" s="56"/>
      <c r="C47" s="54" t="s">
        <v>28</v>
      </c>
      <c r="D47" s="46"/>
      <c r="E47" s="46"/>
      <c r="F47" s="46"/>
      <c r="G47" s="46"/>
      <c r="H47" s="46"/>
      <c r="I47" s="46"/>
      <c r="J47" s="46"/>
      <c r="K47" s="46"/>
      <c r="L47" s="46"/>
      <c r="M47" s="46" t="s">
        <v>28</v>
      </c>
      <c r="N47" s="47">
        <f t="shared" ref="N47:N57" si="3">SUM(O47/6)</f>
        <v>40</v>
      </c>
      <c r="O47" s="47">
        <f t="shared" si="2"/>
        <v>240</v>
      </c>
      <c r="P47" s="46"/>
      <c r="Q47" s="46"/>
      <c r="R47" s="46"/>
      <c r="S47" s="56"/>
      <c r="T47" s="46"/>
      <c r="U47" s="46"/>
      <c r="V47" s="46"/>
    </row>
    <row r="48" spans="2:22" x14ac:dyDescent="0.3">
      <c r="B48" s="56"/>
      <c r="C48" s="54" t="s">
        <v>29</v>
      </c>
      <c r="D48" s="46"/>
      <c r="E48" s="46"/>
      <c r="F48" s="46"/>
      <c r="G48" s="46"/>
      <c r="H48" s="46"/>
      <c r="I48" s="46"/>
      <c r="J48" s="46"/>
      <c r="K48" s="46"/>
      <c r="L48" s="46"/>
      <c r="M48" s="46" t="s">
        <v>28</v>
      </c>
      <c r="N48" s="47">
        <f t="shared" si="3"/>
        <v>53.666666666666664</v>
      </c>
      <c r="O48" s="47">
        <f t="shared" si="2"/>
        <v>322</v>
      </c>
      <c r="P48" s="46"/>
      <c r="Q48" s="46"/>
      <c r="R48" s="46"/>
      <c r="S48" s="56"/>
      <c r="T48" s="46"/>
      <c r="U48" s="46"/>
      <c r="V48" s="46"/>
    </row>
    <row r="49" spans="2:22" x14ac:dyDescent="0.3">
      <c r="B49" s="56"/>
      <c r="C49" s="54"/>
      <c r="D49" s="46"/>
      <c r="E49" s="46"/>
      <c r="F49" s="46"/>
      <c r="G49" s="46"/>
      <c r="H49" s="46"/>
      <c r="I49" s="46"/>
      <c r="J49" s="46"/>
      <c r="K49" s="46"/>
      <c r="L49" s="46"/>
      <c r="M49" s="46" t="s">
        <v>28</v>
      </c>
      <c r="N49" s="47">
        <f t="shared" si="3"/>
        <v>100</v>
      </c>
      <c r="O49" s="47">
        <f t="shared" si="2"/>
        <v>600</v>
      </c>
      <c r="P49" s="46"/>
      <c r="Q49" s="46"/>
      <c r="R49" s="46"/>
      <c r="S49" s="56"/>
      <c r="T49" s="46"/>
      <c r="U49" s="46"/>
      <c r="V49" s="46"/>
    </row>
    <row r="50" spans="2:22" x14ac:dyDescent="0.3">
      <c r="B50" s="56"/>
      <c r="C50" s="54" t="s">
        <v>51</v>
      </c>
      <c r="D50" s="46"/>
      <c r="E50" s="46"/>
      <c r="F50" s="46"/>
      <c r="G50" s="46"/>
      <c r="H50" s="46"/>
      <c r="I50" s="46"/>
      <c r="J50" s="46"/>
      <c r="K50" s="46"/>
      <c r="L50" s="46"/>
      <c r="M50" s="46" t="s">
        <v>28</v>
      </c>
      <c r="N50" s="47">
        <f t="shared" si="3"/>
        <v>0</v>
      </c>
      <c r="O50" s="47">
        <f t="shared" si="2"/>
        <v>0</v>
      </c>
      <c r="P50" s="46"/>
      <c r="Q50" s="46"/>
      <c r="R50" s="46"/>
      <c r="S50" s="56"/>
      <c r="T50" s="46"/>
      <c r="U50" s="46"/>
      <c r="V50" s="46"/>
    </row>
    <row r="51" spans="2:22" x14ac:dyDescent="0.3">
      <c r="B51" s="56"/>
      <c r="C51" s="54" t="s">
        <v>52</v>
      </c>
      <c r="D51" s="46"/>
      <c r="E51" s="46"/>
      <c r="F51" s="46"/>
      <c r="G51" s="46"/>
      <c r="H51" s="46"/>
      <c r="I51" s="46"/>
      <c r="J51" s="46"/>
      <c r="K51" s="46"/>
      <c r="L51" s="46"/>
      <c r="M51" s="46" t="s">
        <v>28</v>
      </c>
      <c r="N51" s="47">
        <f t="shared" si="3"/>
        <v>16.666666666666668</v>
      </c>
      <c r="O51" s="47">
        <f t="shared" si="2"/>
        <v>100</v>
      </c>
      <c r="P51" s="46"/>
      <c r="Q51" s="46"/>
      <c r="R51" s="46"/>
      <c r="S51" s="56"/>
      <c r="T51" s="46"/>
      <c r="U51" s="46"/>
      <c r="V51" s="46"/>
    </row>
    <row r="52" spans="2:22" x14ac:dyDescent="0.3">
      <c r="B52" s="56"/>
      <c r="C52" s="54" t="s">
        <v>53</v>
      </c>
      <c r="D52" s="46"/>
      <c r="E52" s="46"/>
      <c r="F52" s="46"/>
      <c r="G52" s="46"/>
      <c r="H52" s="46"/>
      <c r="I52" s="46"/>
      <c r="J52" s="46"/>
      <c r="K52" s="46"/>
      <c r="L52" s="46"/>
      <c r="M52" s="46" t="s">
        <v>28</v>
      </c>
      <c r="N52" s="47">
        <f t="shared" si="3"/>
        <v>216.66666666666666</v>
      </c>
      <c r="O52" s="47">
        <f t="shared" si="2"/>
        <v>1300</v>
      </c>
      <c r="P52" s="46"/>
      <c r="Q52" s="46"/>
      <c r="R52" s="46"/>
      <c r="S52" s="56"/>
      <c r="T52" s="46"/>
      <c r="U52" s="46"/>
      <c r="V52" s="46"/>
    </row>
    <row r="53" spans="2:22" x14ac:dyDescent="0.3">
      <c r="B53" s="56"/>
      <c r="C53" s="54" t="s">
        <v>43</v>
      </c>
      <c r="D53" s="46"/>
      <c r="E53" s="46"/>
      <c r="F53" s="46"/>
      <c r="G53" s="46"/>
      <c r="H53" s="46"/>
      <c r="I53" s="46"/>
      <c r="J53" s="46"/>
      <c r="K53" s="46"/>
      <c r="L53" s="46"/>
      <c r="M53" s="46" t="s">
        <v>28</v>
      </c>
      <c r="N53" s="47">
        <f t="shared" si="3"/>
        <v>0</v>
      </c>
      <c r="O53" s="47">
        <f t="shared" si="2"/>
        <v>0</v>
      </c>
      <c r="P53" s="46"/>
      <c r="Q53" s="46"/>
      <c r="R53" s="46"/>
      <c r="S53" s="56"/>
      <c r="T53" s="46"/>
      <c r="U53" s="46"/>
      <c r="V53" s="46"/>
    </row>
    <row r="54" spans="2:22" x14ac:dyDescent="0.3">
      <c r="B54" s="56"/>
      <c r="C54" s="54" t="s">
        <v>54</v>
      </c>
      <c r="D54" s="46"/>
      <c r="E54" s="46"/>
      <c r="F54" s="46"/>
      <c r="G54" s="46"/>
      <c r="H54" s="46"/>
      <c r="I54" s="46"/>
      <c r="J54" s="46"/>
      <c r="K54" s="46"/>
      <c r="L54" s="46"/>
      <c r="M54" s="46" t="s">
        <v>28</v>
      </c>
      <c r="N54" s="47">
        <f t="shared" si="3"/>
        <v>70</v>
      </c>
      <c r="O54" s="47">
        <f t="shared" si="2"/>
        <v>420</v>
      </c>
      <c r="P54" s="46"/>
      <c r="Q54" s="46"/>
      <c r="R54" s="46"/>
      <c r="S54" s="56"/>
      <c r="T54" s="46"/>
      <c r="U54" s="46"/>
      <c r="V54" s="46"/>
    </row>
    <row r="55" spans="2:22" x14ac:dyDescent="0.3">
      <c r="B55" s="56"/>
      <c r="C55" s="54" t="s">
        <v>44</v>
      </c>
      <c r="D55" s="46"/>
      <c r="E55" s="46"/>
      <c r="F55" s="46"/>
      <c r="G55" s="46"/>
      <c r="H55" s="46"/>
      <c r="I55" s="46"/>
      <c r="J55" s="46"/>
      <c r="K55" s="46"/>
      <c r="L55" s="46"/>
      <c r="M55" s="46" t="s">
        <v>28</v>
      </c>
      <c r="N55" s="47">
        <f t="shared" si="3"/>
        <v>0</v>
      </c>
      <c r="O55" s="47">
        <f t="shared" si="2"/>
        <v>0</v>
      </c>
      <c r="P55" s="46"/>
      <c r="Q55" s="46"/>
      <c r="R55" s="46"/>
      <c r="S55" s="56"/>
      <c r="T55" s="46"/>
      <c r="U55" s="46"/>
      <c r="V55" s="46"/>
    </row>
    <row r="56" spans="2:22" x14ac:dyDescent="0.3">
      <c r="B56" s="56"/>
      <c r="C56" s="54" t="s">
        <v>55</v>
      </c>
      <c r="D56" s="46"/>
      <c r="E56" s="46"/>
      <c r="F56" s="46"/>
      <c r="G56" s="46"/>
      <c r="H56" s="46"/>
      <c r="I56" s="47"/>
      <c r="J56" s="46"/>
      <c r="K56" s="46"/>
      <c r="L56" s="46"/>
      <c r="M56" s="46" t="s">
        <v>28</v>
      </c>
      <c r="N56" s="47">
        <f t="shared" si="3"/>
        <v>100</v>
      </c>
      <c r="O56" s="47">
        <f>SUM(E21*H21)</f>
        <v>600</v>
      </c>
      <c r="P56" s="46"/>
      <c r="Q56" s="46"/>
      <c r="R56" s="46"/>
      <c r="S56" s="56"/>
      <c r="T56" s="46"/>
      <c r="U56" s="46"/>
      <c r="V56" s="46"/>
    </row>
    <row r="57" spans="2:22" x14ac:dyDescent="0.3">
      <c r="B57" s="56"/>
      <c r="C57" s="54" t="s">
        <v>56</v>
      </c>
      <c r="D57" s="46"/>
      <c r="E57" s="46"/>
      <c r="F57" s="46"/>
      <c r="G57" s="46"/>
      <c r="H57" s="46"/>
      <c r="I57" s="46"/>
      <c r="J57" s="46"/>
      <c r="K57" s="46"/>
      <c r="L57" s="46"/>
      <c r="M57" s="46" t="s">
        <v>28</v>
      </c>
      <c r="N57" s="47">
        <f t="shared" si="3"/>
        <v>133.33333333333334</v>
      </c>
      <c r="O57" s="47">
        <f>SUM(E22*H22)</f>
        <v>800</v>
      </c>
      <c r="P57" s="46"/>
      <c r="Q57" s="46"/>
      <c r="R57" s="46"/>
      <c r="S57" s="56"/>
      <c r="T57" s="46"/>
      <c r="U57" s="46"/>
      <c r="V57" s="46"/>
    </row>
    <row r="58" spans="2:22" x14ac:dyDescent="0.3">
      <c r="B58" s="56"/>
      <c r="C58" s="54" t="s">
        <v>57</v>
      </c>
      <c r="D58" s="46"/>
      <c r="E58" s="46"/>
      <c r="F58" s="46"/>
      <c r="G58" s="46"/>
      <c r="H58" s="46"/>
      <c r="I58" s="46"/>
      <c r="J58" s="46"/>
      <c r="K58" s="46"/>
      <c r="L58" s="46"/>
      <c r="M58" s="46" t="s">
        <v>29</v>
      </c>
      <c r="N58" s="47"/>
      <c r="O58" s="47"/>
      <c r="P58" s="46"/>
      <c r="Q58" s="46"/>
      <c r="R58" s="46"/>
      <c r="S58" s="56"/>
      <c r="T58" s="46"/>
      <c r="U58" s="46"/>
      <c r="V58" s="46"/>
    </row>
    <row r="59" spans="2:22" x14ac:dyDescent="0.3">
      <c r="B59" s="56"/>
      <c r="C59" s="54" t="s">
        <v>58</v>
      </c>
      <c r="D59" s="46"/>
      <c r="E59" s="46"/>
      <c r="F59" s="46"/>
      <c r="G59" s="46"/>
      <c r="H59" s="46"/>
      <c r="I59" s="46"/>
      <c r="J59" s="46"/>
      <c r="K59" s="46"/>
      <c r="L59" s="46"/>
      <c r="M59" s="46"/>
      <c r="N59" s="46"/>
      <c r="O59" s="46"/>
      <c r="P59" s="46"/>
      <c r="Q59" s="46"/>
      <c r="R59" s="46"/>
      <c r="S59" s="56"/>
      <c r="T59" s="46"/>
      <c r="U59" s="46"/>
      <c r="V59" s="46"/>
    </row>
    <row r="60" spans="2:22" x14ac:dyDescent="0.3">
      <c r="B60" s="56"/>
      <c r="C60" s="54" t="s">
        <v>59</v>
      </c>
      <c r="D60" s="46"/>
      <c r="E60" s="46"/>
      <c r="F60" s="46"/>
      <c r="G60" s="46"/>
      <c r="H60" s="46"/>
      <c r="I60" s="46"/>
      <c r="J60" s="46"/>
      <c r="K60" s="46"/>
      <c r="L60" s="46"/>
      <c r="M60" s="46"/>
      <c r="N60" s="46"/>
      <c r="O60" s="46"/>
      <c r="P60" s="46"/>
      <c r="Q60" s="46"/>
      <c r="R60" s="46"/>
      <c r="S60" s="56"/>
      <c r="T60" s="46"/>
      <c r="U60" s="46"/>
      <c r="V60" s="46"/>
    </row>
    <row r="61" spans="2:22" x14ac:dyDescent="0.3">
      <c r="B61" s="56"/>
      <c r="C61" s="54" t="s">
        <v>60</v>
      </c>
      <c r="D61" s="46"/>
      <c r="E61" s="46"/>
      <c r="F61" s="46"/>
      <c r="G61" s="46"/>
      <c r="H61" s="46"/>
      <c r="I61" s="46"/>
      <c r="J61" s="46"/>
      <c r="K61" s="46"/>
      <c r="L61" s="46"/>
      <c r="M61" s="159" t="s">
        <v>93</v>
      </c>
      <c r="N61" s="159"/>
      <c r="O61" s="159"/>
      <c r="P61" s="46"/>
      <c r="Q61" s="46"/>
      <c r="R61" s="46"/>
      <c r="S61" s="56"/>
      <c r="T61" s="46"/>
      <c r="U61" s="46"/>
      <c r="V61" s="46"/>
    </row>
    <row r="62" spans="2:22" x14ac:dyDescent="0.3">
      <c r="B62" s="56"/>
      <c r="C62" s="54" t="s">
        <v>61</v>
      </c>
      <c r="D62" s="46"/>
      <c r="E62" s="46"/>
      <c r="F62" s="46"/>
      <c r="G62" s="46"/>
      <c r="H62" s="46"/>
      <c r="I62" s="46"/>
      <c r="J62" s="46"/>
      <c r="K62" s="46"/>
      <c r="L62" s="46"/>
      <c r="M62" s="49" t="s">
        <v>33</v>
      </c>
      <c r="N62" s="50" t="s">
        <v>34</v>
      </c>
      <c r="O62" s="49" t="s">
        <v>35</v>
      </c>
      <c r="P62" s="46"/>
      <c r="Q62" s="46"/>
      <c r="R62" s="46"/>
      <c r="S62" s="56"/>
      <c r="T62" s="46"/>
      <c r="U62" s="46"/>
      <c r="V62" s="46"/>
    </row>
    <row r="63" spans="2:22" x14ac:dyDescent="0.3">
      <c r="B63" s="56"/>
      <c r="C63" s="54" t="s">
        <v>84</v>
      </c>
      <c r="D63" s="46"/>
      <c r="E63" s="46"/>
      <c r="F63" s="46"/>
      <c r="G63" s="46"/>
      <c r="H63" s="46"/>
      <c r="I63" s="46"/>
      <c r="J63" s="46"/>
      <c r="K63" s="46"/>
      <c r="L63" s="46"/>
      <c r="M63" s="46" t="s">
        <v>28</v>
      </c>
      <c r="N63" s="47">
        <f>SUM(O63/6)</f>
        <v>250</v>
      </c>
      <c r="O63" s="47">
        <f>SUM(E28*H28)</f>
        <v>1500</v>
      </c>
      <c r="P63" s="46"/>
      <c r="Q63" s="46"/>
      <c r="R63" s="46"/>
      <c r="S63" s="56"/>
      <c r="T63" s="46"/>
      <c r="U63" s="46"/>
      <c r="V63" s="46"/>
    </row>
    <row r="64" spans="2:22" x14ac:dyDescent="0.3">
      <c r="B64" s="56"/>
      <c r="C64" s="54" t="s">
        <v>85</v>
      </c>
      <c r="D64" s="46"/>
      <c r="E64" s="46"/>
      <c r="F64" s="46"/>
      <c r="G64" s="46"/>
      <c r="H64" s="46"/>
      <c r="I64" s="46"/>
      <c r="J64" s="46"/>
      <c r="K64" s="46"/>
      <c r="L64" s="46"/>
      <c r="M64" s="46"/>
      <c r="N64" s="47"/>
      <c r="O64" s="47"/>
      <c r="P64" s="46"/>
      <c r="Q64" s="46"/>
      <c r="R64" s="46"/>
      <c r="S64" s="56"/>
      <c r="T64" s="46"/>
      <c r="U64" s="46"/>
      <c r="V64" s="46"/>
    </row>
    <row r="65" spans="2:22" x14ac:dyDescent="0.3">
      <c r="B65" s="56"/>
      <c r="C65" s="54" t="s">
        <v>65</v>
      </c>
      <c r="D65" s="46"/>
      <c r="E65" s="46"/>
      <c r="F65" s="46"/>
      <c r="G65" s="46"/>
      <c r="H65" s="46"/>
      <c r="I65" s="46"/>
      <c r="J65" s="46"/>
      <c r="K65" s="46"/>
      <c r="L65" s="46"/>
      <c r="M65" s="46"/>
      <c r="N65" s="47"/>
      <c r="O65" s="47"/>
      <c r="P65" s="46"/>
      <c r="Q65" s="46"/>
      <c r="R65" s="46"/>
      <c r="S65" s="56"/>
      <c r="T65" s="46"/>
      <c r="U65" s="46"/>
      <c r="V65" s="46"/>
    </row>
    <row r="66" spans="2:22" x14ac:dyDescent="0.3">
      <c r="B66" s="56"/>
      <c r="C66" s="54" t="s">
        <v>66</v>
      </c>
      <c r="D66" s="46"/>
      <c r="E66" s="46"/>
      <c r="F66" s="46"/>
      <c r="G66" s="46"/>
      <c r="H66" s="46"/>
      <c r="I66" s="46"/>
      <c r="J66" s="46"/>
      <c r="K66" s="46"/>
      <c r="L66" s="46"/>
      <c r="M66" s="46"/>
      <c r="N66" s="47"/>
      <c r="O66" s="47"/>
      <c r="P66" s="46"/>
      <c r="Q66" s="46"/>
      <c r="R66" s="46"/>
      <c r="S66" s="56"/>
      <c r="T66" s="46"/>
      <c r="U66" s="46"/>
      <c r="V66" s="46"/>
    </row>
    <row r="67" spans="2:22" x14ac:dyDescent="0.3">
      <c r="B67" s="56"/>
      <c r="C67" s="46"/>
      <c r="D67" s="46"/>
      <c r="E67" s="46"/>
      <c r="F67" s="46"/>
      <c r="G67" s="46"/>
      <c r="H67" s="46"/>
      <c r="I67" s="46"/>
      <c r="J67" s="46"/>
      <c r="K67" s="46"/>
      <c r="L67" s="46"/>
      <c r="M67" s="46" t="s">
        <v>28</v>
      </c>
      <c r="N67" s="47">
        <f>SUM(O67/6)</f>
        <v>250</v>
      </c>
      <c r="O67" s="47">
        <f>SUM(E32*H32)</f>
        <v>1500</v>
      </c>
      <c r="P67" s="46"/>
      <c r="Q67" s="46"/>
      <c r="R67" s="46"/>
      <c r="S67" s="56"/>
      <c r="T67" s="46"/>
      <c r="U67" s="46"/>
      <c r="V67" s="46"/>
    </row>
    <row r="68" spans="2:22" x14ac:dyDescent="0.3">
      <c r="B68" s="56"/>
      <c r="C68" s="46"/>
      <c r="D68" s="46"/>
      <c r="E68" s="46"/>
      <c r="F68" s="46"/>
      <c r="G68" s="46"/>
      <c r="H68" s="46"/>
      <c r="I68" s="46"/>
      <c r="J68" s="46"/>
      <c r="K68" s="46"/>
      <c r="L68" s="46"/>
      <c r="M68" s="46" t="s">
        <v>28</v>
      </c>
      <c r="N68" s="47">
        <f>SUM(O68/6)</f>
        <v>0</v>
      </c>
      <c r="O68" s="47">
        <f>SUM(E33*H33)</f>
        <v>0</v>
      </c>
      <c r="P68" s="46"/>
      <c r="Q68" s="46"/>
      <c r="R68" s="46"/>
      <c r="S68" s="56"/>
      <c r="T68" s="46"/>
      <c r="U68" s="46"/>
      <c r="V68" s="46"/>
    </row>
    <row r="69" spans="2:22" x14ac:dyDescent="0.3">
      <c r="B69" s="56"/>
      <c r="C69" s="46"/>
      <c r="D69" s="46"/>
      <c r="E69" s="46"/>
      <c r="F69" s="46"/>
      <c r="G69" s="46"/>
      <c r="H69" s="46"/>
      <c r="I69" s="46"/>
      <c r="J69" s="46"/>
      <c r="K69" s="46"/>
      <c r="L69" s="46"/>
      <c r="M69" s="46" t="s">
        <v>28</v>
      </c>
      <c r="N69" s="47">
        <f>SUM(O69/6)</f>
        <v>0</v>
      </c>
      <c r="O69" s="47">
        <f>SUM(E34*H34)</f>
        <v>0</v>
      </c>
      <c r="P69" s="46"/>
      <c r="Q69" s="46"/>
      <c r="R69" s="46"/>
      <c r="S69" s="56"/>
      <c r="T69" s="46"/>
      <c r="U69" s="46"/>
      <c r="V69" s="46"/>
    </row>
    <row r="70" spans="2:22" x14ac:dyDescent="0.3">
      <c r="B70" s="56"/>
      <c r="C70" s="46"/>
      <c r="D70" s="46"/>
      <c r="E70" s="46"/>
      <c r="F70" s="46"/>
      <c r="G70" s="46"/>
      <c r="H70" s="46"/>
      <c r="I70" s="46"/>
      <c r="J70" s="46"/>
      <c r="K70" s="46"/>
      <c r="L70" s="46"/>
      <c r="M70" s="46" t="s">
        <v>28</v>
      </c>
      <c r="N70" s="47">
        <f>SUM(O70/6)</f>
        <v>0</v>
      </c>
      <c r="O70" s="47">
        <f>SUM(E35*H35)</f>
        <v>0</v>
      </c>
      <c r="P70" s="46"/>
      <c r="Q70" s="46"/>
      <c r="R70" s="46"/>
      <c r="S70" s="56"/>
      <c r="T70" s="46"/>
      <c r="U70" s="46"/>
      <c r="V70" s="46"/>
    </row>
    <row r="71" spans="2:22" x14ac:dyDescent="0.3">
      <c r="B71" s="56"/>
      <c r="C71" s="46"/>
      <c r="D71" s="46"/>
      <c r="E71" s="46"/>
      <c r="F71" s="46"/>
      <c r="G71" s="46"/>
      <c r="H71" s="46"/>
      <c r="I71" s="46"/>
      <c r="J71" s="46"/>
      <c r="K71" s="46"/>
      <c r="L71" s="46"/>
      <c r="M71" s="46" t="s">
        <v>29</v>
      </c>
      <c r="N71" s="47"/>
      <c r="O71" s="47"/>
      <c r="P71" s="46"/>
      <c r="Q71" s="46"/>
      <c r="R71" s="46"/>
      <c r="S71" s="56"/>
      <c r="T71" s="46"/>
      <c r="U71" s="46"/>
      <c r="V71" s="46"/>
    </row>
    <row r="72" spans="2:22" x14ac:dyDescent="0.3">
      <c r="B72" s="56"/>
      <c r="C72" s="46"/>
      <c r="D72" s="46"/>
      <c r="E72" s="46"/>
      <c r="F72" s="46"/>
      <c r="G72" s="46"/>
      <c r="H72" s="46"/>
      <c r="I72" s="46"/>
      <c r="J72" s="46"/>
      <c r="K72" s="46"/>
      <c r="L72" s="46"/>
      <c r="M72" s="46"/>
      <c r="N72" s="46"/>
      <c r="O72" s="46"/>
      <c r="P72" s="46"/>
      <c r="Q72" s="46"/>
      <c r="R72" s="46"/>
      <c r="S72" s="56"/>
      <c r="T72" s="46"/>
      <c r="U72" s="46"/>
      <c r="V72" s="46"/>
    </row>
    <row r="73" spans="2:22" x14ac:dyDescent="0.3">
      <c r="B73" s="56"/>
      <c r="C73" s="46"/>
      <c r="D73" s="46"/>
      <c r="E73" s="46"/>
      <c r="F73" s="46"/>
      <c r="G73" s="46"/>
      <c r="H73" s="46"/>
      <c r="I73" s="46"/>
      <c r="J73" s="46"/>
      <c r="K73" s="46"/>
      <c r="L73" s="46"/>
      <c r="M73" s="46"/>
      <c r="N73" s="46"/>
      <c r="O73" s="46"/>
      <c r="P73" s="46"/>
      <c r="Q73" s="46"/>
      <c r="R73" s="46"/>
      <c r="S73" s="56"/>
      <c r="T73" s="46"/>
      <c r="U73" s="46"/>
      <c r="V73" s="46"/>
    </row>
    <row r="74" spans="2:22" x14ac:dyDescent="0.3">
      <c r="B74" s="56"/>
      <c r="C74" s="56"/>
      <c r="D74" s="56"/>
      <c r="E74" s="56"/>
      <c r="F74" s="56"/>
      <c r="G74" s="56"/>
      <c r="H74" s="56"/>
      <c r="I74" s="56"/>
      <c r="J74" s="56"/>
      <c r="K74" s="56"/>
      <c r="L74" s="56"/>
      <c r="M74" s="56"/>
      <c r="N74" s="56"/>
      <c r="O74" s="56"/>
      <c r="P74" s="46"/>
      <c r="Q74" s="46"/>
      <c r="R74" s="46"/>
      <c r="S74" s="56"/>
      <c r="T74" s="46"/>
      <c r="U74" s="46"/>
      <c r="V74" s="46"/>
    </row>
    <row r="75" spans="2:22" x14ac:dyDescent="0.3">
      <c r="B75" s="56"/>
      <c r="C75" s="56"/>
      <c r="D75" s="56"/>
      <c r="E75" s="56"/>
      <c r="F75" s="56"/>
      <c r="G75" s="56"/>
      <c r="H75" s="56"/>
      <c r="I75" s="56"/>
      <c r="J75" s="56"/>
      <c r="K75" s="56"/>
      <c r="L75" s="56"/>
      <c r="M75" s="56"/>
      <c r="N75" s="56"/>
      <c r="O75" s="56"/>
      <c r="P75" s="56"/>
      <c r="Q75" s="56"/>
      <c r="R75" s="56"/>
      <c r="S75" s="56"/>
      <c r="T75" s="46"/>
      <c r="U75" s="46"/>
      <c r="V75" s="46"/>
    </row>
    <row r="76" spans="2:22" x14ac:dyDescent="0.3">
      <c r="B76" s="56"/>
      <c r="C76" s="56"/>
      <c r="D76" s="56"/>
      <c r="E76" s="56"/>
      <c r="F76" s="56"/>
      <c r="G76" s="56"/>
      <c r="H76" s="56"/>
      <c r="I76" s="56"/>
      <c r="J76" s="56"/>
      <c r="K76" s="56"/>
      <c r="L76" s="56"/>
      <c r="M76" s="56"/>
      <c r="N76" s="56"/>
      <c r="O76" s="56"/>
      <c r="P76" s="56"/>
      <c r="Q76" s="56"/>
      <c r="R76" s="56"/>
      <c r="S76" s="56"/>
      <c r="T76" s="46"/>
      <c r="U76" s="46"/>
      <c r="V76" s="46"/>
    </row>
    <row r="77" spans="2:22" x14ac:dyDescent="0.3">
      <c r="B77" s="56"/>
      <c r="C77" s="56"/>
      <c r="D77" s="56"/>
      <c r="E77" s="56"/>
      <c r="F77" s="56"/>
      <c r="G77" s="56"/>
      <c r="H77" s="56"/>
      <c r="I77" s="56"/>
      <c r="J77" s="56"/>
      <c r="K77" s="56"/>
      <c r="L77" s="56"/>
      <c r="M77" s="56"/>
      <c r="N77" s="56"/>
      <c r="O77" s="56"/>
      <c r="P77" s="56"/>
      <c r="Q77" s="56"/>
      <c r="R77" s="56"/>
      <c r="S77" s="46"/>
      <c r="T77" s="46"/>
      <c r="U77" s="46"/>
      <c r="V77" s="46"/>
    </row>
    <row r="78" spans="2:22" x14ac:dyDescent="0.3">
      <c r="B78" s="56"/>
      <c r="C78" s="56"/>
      <c r="D78" s="56"/>
      <c r="E78" s="56"/>
      <c r="F78" s="56"/>
      <c r="G78" s="56"/>
      <c r="H78" s="56"/>
      <c r="I78" s="56"/>
      <c r="J78" s="56"/>
      <c r="K78" s="56"/>
      <c r="L78" s="56"/>
      <c r="M78" s="56"/>
      <c r="N78" s="56"/>
      <c r="O78" s="56"/>
      <c r="P78" s="56"/>
      <c r="Q78" s="56"/>
      <c r="R78" s="56"/>
      <c r="S78" s="46"/>
      <c r="T78" s="46"/>
      <c r="U78" s="46"/>
      <c r="V78" s="46"/>
    </row>
  </sheetData>
  <sheetProtection password="CC2A" sheet="1" selectLockedCells="1"/>
  <mergeCells count="36">
    <mergeCell ref="B2:F2"/>
    <mergeCell ref="B3:C3"/>
    <mergeCell ref="D3:F3"/>
    <mergeCell ref="I3:K3"/>
    <mergeCell ref="B4:C4"/>
    <mergeCell ref="D4:E4"/>
    <mergeCell ref="B5:C8"/>
    <mergeCell ref="D5:H8"/>
    <mergeCell ref="I6:J6"/>
    <mergeCell ref="I7:K7"/>
    <mergeCell ref="B9:C9"/>
    <mergeCell ref="H24:I24"/>
    <mergeCell ref="H25:I25"/>
    <mergeCell ref="B27:D27"/>
    <mergeCell ref="F27:G27"/>
    <mergeCell ref="I27:J27"/>
    <mergeCell ref="B28:D28"/>
    <mergeCell ref="F28:G28"/>
    <mergeCell ref="I28:J28"/>
    <mergeCell ref="H37:I37"/>
    <mergeCell ref="B31:C31"/>
    <mergeCell ref="F31:G31"/>
    <mergeCell ref="B32:C32"/>
    <mergeCell ref="F32:G32"/>
    <mergeCell ref="B33:C33"/>
    <mergeCell ref="F33:G33"/>
    <mergeCell ref="I39:J39"/>
    <mergeCell ref="I40:J40"/>
    <mergeCell ref="I41:J41"/>
    <mergeCell ref="M44:O44"/>
    <mergeCell ref="M61:O61"/>
    <mergeCell ref="B34:C34"/>
    <mergeCell ref="F34:G34"/>
    <mergeCell ref="B35:C35"/>
    <mergeCell ref="F35:G35"/>
    <mergeCell ref="H36:I36"/>
  </mergeCells>
  <dataValidations count="3">
    <dataValidation type="decimal" allowBlank="1" showErrorMessage="1" errorTitle="Error" error="Please enter a number between 0 - 99999" sqref="H28 H32:H35">
      <formula1>0</formula1>
      <formula2>99999</formula2>
    </dataValidation>
    <dataValidation type="decimal" allowBlank="1" showErrorMessage="1" errorTitle="Error" error="Input a number between 0 - 9999" sqref="E11:E23 E28 E32:E35">
      <formula1>0</formula1>
      <formula2>9999</formula2>
    </dataValidation>
    <dataValidation operator="lessThan" allowBlank="1" errorTitle="Error" error="Maximum grant is £15,000" sqref="K41"/>
  </dataValidations>
  <pageMargins left="0.31496062992125984" right="0.31496062992125984" top="0.35433070866141736" bottom="0.35433070866141736" header="0.31496062992125984" footer="0.31496062992125984"/>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
  <sheetViews>
    <sheetView showZeros="0" zoomScale="90" zoomScaleNormal="90" workbookViewId="0">
      <selection activeCell="B14" sqref="B14"/>
    </sheetView>
  </sheetViews>
  <sheetFormatPr defaultColWidth="11.44140625" defaultRowHeight="14.4" x14ac:dyDescent="0.3"/>
  <cols>
    <col min="1" max="1" width="4.6640625" style="14" customWidth="1"/>
    <col min="2" max="2" width="5.88671875" style="14" customWidth="1"/>
    <col min="3" max="3" width="30.6640625" style="14" customWidth="1"/>
    <col min="4" max="4" width="6.44140625" style="14" customWidth="1"/>
    <col min="5" max="5" width="12.33203125" style="14" customWidth="1"/>
    <col min="6" max="6" width="68.33203125" style="14" customWidth="1"/>
    <col min="7" max="7" width="17" style="14" customWidth="1"/>
    <col min="8" max="8" width="23" style="14" customWidth="1"/>
    <col min="9" max="9" width="16.88671875" style="14" customWidth="1"/>
    <col min="10" max="10" width="14.33203125" style="14" customWidth="1"/>
    <col min="11" max="11" width="18.33203125" style="14" customWidth="1"/>
    <col min="12" max="13" width="11.44140625" style="14" customWidth="1"/>
    <col min="14" max="14" width="12" style="14" customWidth="1"/>
    <col min="15" max="15" width="15" style="14" customWidth="1"/>
    <col min="16" max="16384" width="11.44140625" style="14"/>
  </cols>
  <sheetData>
    <row r="1" spans="2:11" ht="15" thickBot="1" x14ac:dyDescent="0.35"/>
    <row r="2" spans="2:11" ht="27" customHeight="1" x14ac:dyDescent="0.3">
      <c r="B2" s="184" t="s">
        <v>77</v>
      </c>
      <c r="C2" s="185"/>
      <c r="D2" s="185"/>
      <c r="E2" s="185"/>
      <c r="F2" s="185"/>
      <c r="G2" s="1"/>
      <c r="H2" s="1"/>
      <c r="I2" s="1"/>
      <c r="J2" s="13"/>
      <c r="K2" s="2"/>
    </row>
    <row r="3" spans="2:11" ht="15.6" x14ac:dyDescent="0.3">
      <c r="B3" s="167" t="s">
        <v>125</v>
      </c>
      <c r="C3" s="168"/>
      <c r="D3" s="196"/>
      <c r="E3" s="196"/>
      <c r="F3" s="196"/>
      <c r="G3" s="95"/>
      <c r="H3" s="96"/>
      <c r="I3" s="180"/>
      <c r="J3" s="180"/>
      <c r="K3" s="181"/>
    </row>
    <row r="4" spans="2:11" ht="17.25" customHeight="1" x14ac:dyDescent="0.3">
      <c r="B4" s="167" t="s">
        <v>41</v>
      </c>
      <c r="C4" s="168"/>
      <c r="D4" s="193"/>
      <c r="E4" s="194"/>
      <c r="F4" s="97"/>
      <c r="G4" s="96"/>
      <c r="H4" s="96"/>
      <c r="I4" s="5"/>
      <c r="J4" s="5"/>
      <c r="K4" s="7"/>
    </row>
    <row r="5" spans="2:11" ht="18" customHeight="1" x14ac:dyDescent="0.3">
      <c r="B5" s="167" t="s">
        <v>7</v>
      </c>
      <c r="C5" s="168"/>
      <c r="D5" s="195"/>
      <c r="E5" s="195"/>
      <c r="F5" s="195"/>
      <c r="G5" s="195"/>
      <c r="H5" s="195"/>
      <c r="I5" s="5"/>
      <c r="J5" s="5"/>
      <c r="K5" s="7"/>
    </row>
    <row r="6" spans="2:11" ht="13.5" customHeight="1" x14ac:dyDescent="0.3">
      <c r="B6" s="167"/>
      <c r="C6" s="168"/>
      <c r="D6" s="195"/>
      <c r="E6" s="195"/>
      <c r="F6" s="195"/>
      <c r="G6" s="195"/>
      <c r="H6" s="195"/>
      <c r="I6" s="179"/>
      <c r="J6" s="179"/>
      <c r="K6" s="4"/>
    </row>
    <row r="7" spans="2:11" ht="15.6" x14ac:dyDescent="0.3">
      <c r="B7" s="167"/>
      <c r="C7" s="168"/>
      <c r="D7" s="195"/>
      <c r="E7" s="195"/>
      <c r="F7" s="195"/>
      <c r="G7" s="195"/>
      <c r="H7" s="195"/>
      <c r="I7" s="180"/>
      <c r="J7" s="180"/>
      <c r="K7" s="181"/>
    </row>
    <row r="8" spans="2:11" ht="45.75" customHeight="1" x14ac:dyDescent="0.3">
      <c r="B8" s="167"/>
      <c r="C8" s="168"/>
      <c r="D8" s="195"/>
      <c r="E8" s="195"/>
      <c r="F8" s="195"/>
      <c r="G8" s="195"/>
      <c r="H8" s="195"/>
      <c r="I8" s="5"/>
      <c r="J8" s="5"/>
      <c r="K8" s="7"/>
    </row>
    <row r="9" spans="2:11" x14ac:dyDescent="0.3">
      <c r="B9" s="182"/>
      <c r="C9" s="183"/>
      <c r="D9" s="3"/>
      <c r="E9" s="3"/>
      <c r="F9" s="3"/>
      <c r="G9" s="3"/>
      <c r="H9" s="3"/>
      <c r="I9" s="3"/>
      <c r="J9" s="3"/>
      <c r="K9" s="4"/>
    </row>
    <row r="10" spans="2:11" s="17" customFormat="1" ht="18.75" customHeight="1" x14ac:dyDescent="0.3">
      <c r="B10" s="57" t="s">
        <v>1</v>
      </c>
      <c r="C10" s="15" t="s">
        <v>5</v>
      </c>
      <c r="D10" s="15" t="s">
        <v>126</v>
      </c>
      <c r="E10" s="93" t="s">
        <v>3</v>
      </c>
      <c r="F10" s="93" t="s">
        <v>42</v>
      </c>
      <c r="G10" s="93" t="s">
        <v>73</v>
      </c>
      <c r="H10" s="93" t="s">
        <v>67</v>
      </c>
      <c r="I10" s="93" t="s">
        <v>2</v>
      </c>
      <c r="J10" s="93" t="s">
        <v>27</v>
      </c>
      <c r="K10" s="16" t="s">
        <v>4</v>
      </c>
    </row>
    <row r="11" spans="2:11" x14ac:dyDescent="0.3">
      <c r="B11" s="107"/>
      <c r="C11" s="55" t="str">
        <f>IF(ISERROR(VLOOKUP(B11,Data!$A$3:$B$24,2,FALSE)),"",VLOOKUP(B11,Data!$A$3:$B$24,2,FALSE))</f>
        <v/>
      </c>
      <c r="D11" s="11"/>
      <c r="E11" s="104"/>
      <c r="F11" s="51"/>
      <c r="G11" s="78"/>
      <c r="H11" s="18">
        <f>IF(ISNA(VLOOKUP(B11,Data!$H$3:$I$24,2,FALSE)),0,VLOOKUP(B11,Data!$H$3:$I$24,2,FALSE))</f>
        <v>0</v>
      </c>
      <c r="I11" s="19" t="str">
        <f>IF(ISERROR(VLOOKUP(B11,Data!$E$3:$F$24,2,FALSE)),"",VLOOKUP(B11,Data!$E$3:$F$24,2,FALSE))</f>
        <v/>
      </c>
      <c r="J11" s="20">
        <f t="shared" ref="J11:J23" si="0">IF(ISNA(VLOOKUP(D11,M46:N46,2,FALSE)),0,VLOOKUP(D11,M46:N46,2,FALSE))</f>
        <v>0</v>
      </c>
      <c r="K11" s="21">
        <f>SUM(E11*H11)-(J11)</f>
        <v>0</v>
      </c>
    </row>
    <row r="12" spans="2:11" x14ac:dyDescent="0.3">
      <c r="B12" s="107"/>
      <c r="C12" s="55" t="str">
        <f>IF(ISERROR(VLOOKUP(B12,Data!$A$3:$B$24,2,FALSE)),"",VLOOKUP(B12,Data!$A$3:$B$24,2,FALSE))</f>
        <v/>
      </c>
      <c r="D12" s="11"/>
      <c r="E12" s="104"/>
      <c r="F12" s="51"/>
      <c r="G12" s="78"/>
      <c r="H12" s="18">
        <f>IF(ISNA(VLOOKUP(B12,Data!$H$3:$I$24,2,FALSE)),0,VLOOKUP(B12,Data!$H$3:$I$24,2,FALSE))</f>
        <v>0</v>
      </c>
      <c r="I12" s="19" t="str">
        <f>IF(ISERROR(VLOOKUP(B12,Data!$E$3:$F$24,2,FALSE)),"",VLOOKUP(B12,Data!$E$3:$F$24,2,FALSE))</f>
        <v/>
      </c>
      <c r="J12" s="20">
        <f t="shared" si="0"/>
        <v>0</v>
      </c>
      <c r="K12" s="21">
        <f t="shared" ref="K12:K22" si="1">SUM(E12*H12)-(J12)</f>
        <v>0</v>
      </c>
    </row>
    <row r="13" spans="2:11" x14ac:dyDescent="0.3">
      <c r="B13" s="107"/>
      <c r="C13" s="55" t="str">
        <f>IF(ISERROR(VLOOKUP(B13,Data!$A$3:$B$24,2,FALSE)),"",VLOOKUP(B13,Data!$A$3:$B$24,2,FALSE))</f>
        <v/>
      </c>
      <c r="D13" s="11"/>
      <c r="E13" s="104"/>
      <c r="F13" s="51"/>
      <c r="G13" s="78"/>
      <c r="H13" s="18">
        <f>IF(ISNA(VLOOKUP(B13,Data!$H$3:$I$24,2,FALSE)),0,VLOOKUP(B13,Data!$H$3:$I$24,2,FALSE))</f>
        <v>0</v>
      </c>
      <c r="I13" s="19" t="str">
        <f>IF(ISERROR(VLOOKUP(B13,Data!$E$3:$F$24,2,FALSE)),"",VLOOKUP(B13,Data!$E$3:$F$24,2,FALSE))</f>
        <v/>
      </c>
      <c r="J13" s="20">
        <f t="shared" si="0"/>
        <v>0</v>
      </c>
      <c r="K13" s="21">
        <f t="shared" si="1"/>
        <v>0</v>
      </c>
    </row>
    <row r="14" spans="2:11" x14ac:dyDescent="0.3">
      <c r="B14" s="107"/>
      <c r="C14" s="55" t="str">
        <f>IF(ISERROR(VLOOKUP(B14,Data!$A$3:$B$24,2,FALSE)),"",VLOOKUP(B14,Data!$A$3:$B$24,2,FALSE))</f>
        <v/>
      </c>
      <c r="D14" s="11"/>
      <c r="E14" s="104"/>
      <c r="F14" s="51"/>
      <c r="G14" s="78"/>
      <c r="H14" s="18">
        <f>IF(ISNA(VLOOKUP(B14,Data!$H$3:$I$24,2,FALSE)),0,VLOOKUP(B14,Data!$H$3:$I$24,2,FALSE))</f>
        <v>0</v>
      </c>
      <c r="I14" s="19" t="str">
        <f>IF(ISERROR(VLOOKUP(B14,Data!$E$3:$F$24,2,FALSE)),"",VLOOKUP(B14,Data!$E$3:$F$24,2,FALSE))</f>
        <v/>
      </c>
      <c r="J14" s="20">
        <f t="shared" si="0"/>
        <v>0</v>
      </c>
      <c r="K14" s="21">
        <f t="shared" si="1"/>
        <v>0</v>
      </c>
    </row>
    <row r="15" spans="2:11" x14ac:dyDescent="0.3">
      <c r="B15" s="107"/>
      <c r="C15" s="55" t="str">
        <f>IF(ISERROR(VLOOKUP(B15,Data!$A$3:$B$24,2,FALSE)),"",VLOOKUP(B15,Data!$A$3:$B$24,2,FALSE))</f>
        <v/>
      </c>
      <c r="D15" s="11"/>
      <c r="E15" s="104"/>
      <c r="F15" s="51"/>
      <c r="G15" s="78"/>
      <c r="H15" s="18">
        <f>IF(ISNA(VLOOKUP(B15,Data!$H$3:$I$24,2,FALSE)),0,VLOOKUP(B15,Data!$H$3:$I$24,2,FALSE))</f>
        <v>0</v>
      </c>
      <c r="I15" s="19" t="str">
        <f>IF(ISERROR(VLOOKUP(B15,Data!$E$3:$F$24,2,FALSE)),"",VLOOKUP(B15,Data!$E$3:$F$24,2,FALSE))</f>
        <v/>
      </c>
      <c r="J15" s="20">
        <f t="shared" si="0"/>
        <v>0</v>
      </c>
      <c r="K15" s="21">
        <f t="shared" si="1"/>
        <v>0</v>
      </c>
    </row>
    <row r="16" spans="2:11" x14ac:dyDescent="0.3">
      <c r="B16" s="107"/>
      <c r="C16" s="55" t="str">
        <f>IF(ISERROR(VLOOKUP(B16,Data!$A$3:$B$24,2,FALSE)),"",VLOOKUP(B16,Data!$A$3:$B$24,2,FALSE))</f>
        <v/>
      </c>
      <c r="D16" s="11"/>
      <c r="E16" s="104"/>
      <c r="F16" s="51"/>
      <c r="G16" s="78"/>
      <c r="H16" s="18">
        <f>IF(ISNA(VLOOKUP(B16,Data!$H$3:$I$24,2,FALSE)),0,VLOOKUP(B16,Data!$H$3:$I$24,2,FALSE))</f>
        <v>0</v>
      </c>
      <c r="I16" s="19" t="str">
        <f>IF(ISERROR(VLOOKUP(B16,Data!$E$3:$F$24,2,FALSE)),"",VLOOKUP(B16,Data!$E$3:$F$24,2,FALSE))</f>
        <v/>
      </c>
      <c r="J16" s="20">
        <f t="shared" si="0"/>
        <v>0</v>
      </c>
      <c r="K16" s="21">
        <f t="shared" si="1"/>
        <v>0</v>
      </c>
    </row>
    <row r="17" spans="2:11" x14ac:dyDescent="0.3">
      <c r="B17" s="107"/>
      <c r="C17" s="55" t="str">
        <f>IF(ISERROR(VLOOKUP(B17,Data!$A$3:$B$24,2,FALSE)),"",VLOOKUP(B17,Data!$A$3:$B$24,2,FALSE))</f>
        <v/>
      </c>
      <c r="D17" s="11"/>
      <c r="E17" s="104"/>
      <c r="F17" s="51"/>
      <c r="G17" s="78"/>
      <c r="H17" s="18">
        <f>IF(ISNA(VLOOKUP(B17,Data!$H$3:$I$24,2,FALSE)),0,VLOOKUP(B17,Data!$H$3:$I$24,2,FALSE))</f>
        <v>0</v>
      </c>
      <c r="I17" s="19" t="str">
        <f>IF(ISERROR(VLOOKUP(B17,Data!$E$3:$F$24,2,FALSE)),"",VLOOKUP(B17,Data!$E$3:$F$24,2,FALSE))</f>
        <v/>
      </c>
      <c r="J17" s="20">
        <f t="shared" si="0"/>
        <v>0</v>
      </c>
      <c r="K17" s="21">
        <f t="shared" si="1"/>
        <v>0</v>
      </c>
    </row>
    <row r="18" spans="2:11" x14ac:dyDescent="0.3">
      <c r="B18" s="107"/>
      <c r="C18" s="55" t="str">
        <f>IF(ISERROR(VLOOKUP(B18,Data!$A$3:$B$24,2,FALSE)),"",VLOOKUP(B18,Data!$A$3:$B$24,2,FALSE))</f>
        <v/>
      </c>
      <c r="D18" s="11"/>
      <c r="E18" s="104"/>
      <c r="F18" s="51"/>
      <c r="G18" s="78"/>
      <c r="H18" s="18">
        <f>IF(ISNA(VLOOKUP(B18,Data!$H$3:$I$24,2,FALSE)),0,VLOOKUP(B18,Data!$H$3:$I$24,2,FALSE))</f>
        <v>0</v>
      </c>
      <c r="I18" s="19" t="str">
        <f>IF(ISERROR(VLOOKUP(B18,Data!$E$3:$F$24,2,FALSE)),"",VLOOKUP(B18,Data!$E$3:$F$24,2,FALSE))</f>
        <v/>
      </c>
      <c r="J18" s="20">
        <f t="shared" si="0"/>
        <v>0</v>
      </c>
      <c r="K18" s="21">
        <f t="shared" si="1"/>
        <v>0</v>
      </c>
    </row>
    <row r="19" spans="2:11" x14ac:dyDescent="0.3">
      <c r="B19" s="107"/>
      <c r="C19" s="55" t="str">
        <f>IF(ISERROR(VLOOKUP(B19,Data!$A$3:$B$24,2,FALSE)),"",VLOOKUP(B19,Data!$A$3:$B$24,2,FALSE))</f>
        <v/>
      </c>
      <c r="D19" s="11"/>
      <c r="E19" s="104"/>
      <c r="F19" s="51"/>
      <c r="G19" s="78"/>
      <c r="H19" s="18">
        <f>IF(ISNA(VLOOKUP(B19,Data!$H$3:$I$24,2,FALSE)),0,VLOOKUP(B19,Data!$H$3:$I$24,2,FALSE))</f>
        <v>0</v>
      </c>
      <c r="I19" s="19" t="str">
        <f>IF(ISERROR(VLOOKUP(B19,Data!$E$3:$F$24,2,FALSE)),"",VLOOKUP(B19,Data!$E$3:$F$24,2,FALSE))</f>
        <v/>
      </c>
      <c r="J19" s="20">
        <f t="shared" si="0"/>
        <v>0</v>
      </c>
      <c r="K19" s="21">
        <f t="shared" si="1"/>
        <v>0</v>
      </c>
    </row>
    <row r="20" spans="2:11" x14ac:dyDescent="0.3">
      <c r="B20" s="107"/>
      <c r="C20" s="55" t="str">
        <f>IF(ISERROR(VLOOKUP(B20,Data!$A$3:$B$24,2,FALSE)),"",VLOOKUP(B20,Data!$A$3:$B$24,2,FALSE))</f>
        <v/>
      </c>
      <c r="D20" s="11"/>
      <c r="E20" s="104"/>
      <c r="F20" s="51"/>
      <c r="G20" s="78"/>
      <c r="H20" s="18">
        <f>IF(ISNA(VLOOKUP(B20,Data!$H$3:$I$24,2,FALSE)),0,VLOOKUP(B20,Data!$H$3:$I$24,2,FALSE))</f>
        <v>0</v>
      </c>
      <c r="I20" s="19" t="str">
        <f>IF(ISERROR(VLOOKUP(B20,Data!$E$3:$F$24,2,FALSE)),"",VLOOKUP(B20,Data!$E$3:$F$24,2,FALSE))</f>
        <v/>
      </c>
      <c r="J20" s="20">
        <f t="shared" si="0"/>
        <v>0</v>
      </c>
      <c r="K20" s="21">
        <f t="shared" si="1"/>
        <v>0</v>
      </c>
    </row>
    <row r="21" spans="2:11" x14ac:dyDescent="0.3">
      <c r="B21" s="107"/>
      <c r="C21" s="55" t="str">
        <f>IF(ISERROR(VLOOKUP(B21,Data!$A$3:$B$24,2,FALSE)),"",VLOOKUP(B21,Data!$A$3:$B$24,2,FALSE))</f>
        <v/>
      </c>
      <c r="D21" s="11"/>
      <c r="E21" s="104"/>
      <c r="F21" s="51"/>
      <c r="G21" s="43"/>
      <c r="H21" s="18">
        <f>IF(ISNA(VLOOKUP(B21,Data!$H$3:$I$24,2,FALSE)),0,VLOOKUP(B21,Data!$H$3:$I$24,2,FALSE))</f>
        <v>0</v>
      </c>
      <c r="I21" s="19" t="str">
        <f>IF(ISERROR(VLOOKUP(B21,Data!$E$3:$F$24,2,FALSE)),"",VLOOKUP(B21,Data!$E$3:$F$24,2,FALSE))</f>
        <v/>
      </c>
      <c r="J21" s="20">
        <f t="shared" si="0"/>
        <v>0</v>
      </c>
      <c r="K21" s="21">
        <f t="shared" si="1"/>
        <v>0</v>
      </c>
    </row>
    <row r="22" spans="2:11" x14ac:dyDescent="0.3">
      <c r="B22" s="107"/>
      <c r="C22" s="55" t="str">
        <f>IF(ISERROR(VLOOKUP(B22,Data!$A$3:$B$24,2,FALSE)),"",VLOOKUP(B22,Data!$A$3:$B$24,2,FALSE))</f>
        <v/>
      </c>
      <c r="D22" s="11"/>
      <c r="E22" s="104"/>
      <c r="F22" s="51"/>
      <c r="G22" s="43"/>
      <c r="H22" s="18">
        <f>IF(ISNA(VLOOKUP(B22,Data!$H$3:$I$24,2,FALSE)),0,VLOOKUP(B22,Data!$H$3:$I$24,2,FALSE))</f>
        <v>0</v>
      </c>
      <c r="I22" s="19" t="str">
        <f>IF(ISERROR(VLOOKUP(B22,Data!$E$3:$F$24,2,FALSE)),"",VLOOKUP(B22,Data!$E$3:$F$24,2,FALSE))</f>
        <v/>
      </c>
      <c r="J22" s="20">
        <f t="shared" si="0"/>
        <v>0</v>
      </c>
      <c r="K22" s="21">
        <f t="shared" si="1"/>
        <v>0</v>
      </c>
    </row>
    <row r="23" spans="2:11" x14ac:dyDescent="0.3">
      <c r="B23" s="107"/>
      <c r="C23" s="55" t="str">
        <f>IF(ISERROR(VLOOKUP(B23,Data!$A$3:$B$24,2,FALSE)),"",VLOOKUP(B23,Data!$A$3:$B$24,2,FALSE))</f>
        <v/>
      </c>
      <c r="D23" s="11"/>
      <c r="E23" s="104"/>
      <c r="F23" s="51"/>
      <c r="G23" s="43"/>
      <c r="H23" s="18">
        <f>IF(ISNA(VLOOKUP(B23,Data!$H$3:$I$24,2,FALSE)),0,VLOOKUP(B23,Data!$H$3:$I$24,2,FALSE))</f>
        <v>0</v>
      </c>
      <c r="I23" s="19" t="str">
        <f>IF(ISERROR(VLOOKUP(B23,Data!$E$3:$F$24,2,FALSE)),"",VLOOKUP(B23,Data!$E$3:$F$24,2,FALSE))</f>
        <v/>
      </c>
      <c r="J23" s="20">
        <f t="shared" si="0"/>
        <v>0</v>
      </c>
      <c r="K23" s="21">
        <f>SUM(E23*H23)-(J23)</f>
        <v>0</v>
      </c>
    </row>
    <row r="24" spans="2:11" ht="15.6" x14ac:dyDescent="0.3">
      <c r="B24" s="6"/>
      <c r="C24" s="48"/>
      <c r="D24" s="48"/>
      <c r="E24" s="48"/>
      <c r="F24" s="48"/>
      <c r="G24" s="48"/>
      <c r="H24" s="166" t="s">
        <v>68</v>
      </c>
      <c r="I24" s="166"/>
      <c r="J24" s="44">
        <f>SUM(J11:J23)</f>
        <v>0</v>
      </c>
      <c r="K24" s="58">
        <f>SUM(K11:K23)</f>
        <v>0</v>
      </c>
    </row>
    <row r="25" spans="2:11" ht="15.6" x14ac:dyDescent="0.3">
      <c r="B25" s="6"/>
      <c r="C25" s="48"/>
      <c r="D25" s="48"/>
      <c r="E25" s="48"/>
      <c r="F25" s="48"/>
      <c r="G25" s="48"/>
      <c r="H25" s="171" t="s">
        <v>116</v>
      </c>
      <c r="I25" s="172"/>
      <c r="J25" s="45"/>
      <c r="K25" s="27">
        <f>K24*(1-40%)</f>
        <v>0</v>
      </c>
    </row>
    <row r="26" spans="2:11" x14ac:dyDescent="0.3">
      <c r="B26" s="6"/>
      <c r="C26" s="48"/>
      <c r="D26" s="48"/>
      <c r="E26" s="48"/>
      <c r="F26" s="48"/>
      <c r="G26" s="48"/>
      <c r="H26" s="39"/>
      <c r="I26" s="40"/>
      <c r="J26" s="41"/>
      <c r="K26" s="42"/>
    </row>
    <row r="27" spans="2:11" s="25" customFormat="1" ht="18.75" customHeight="1" x14ac:dyDescent="0.3">
      <c r="B27" s="173" t="s">
        <v>119</v>
      </c>
      <c r="C27" s="174"/>
      <c r="D27" s="170"/>
      <c r="E27" s="93" t="s">
        <v>3</v>
      </c>
      <c r="F27" s="169" t="s">
        <v>42</v>
      </c>
      <c r="G27" s="170"/>
      <c r="H27" s="23" t="s">
        <v>140</v>
      </c>
      <c r="I27" s="169" t="s">
        <v>2</v>
      </c>
      <c r="J27" s="170"/>
      <c r="K27" s="24" t="s">
        <v>6</v>
      </c>
    </row>
    <row r="28" spans="2:11" x14ac:dyDescent="0.3">
      <c r="B28" s="188"/>
      <c r="C28" s="189"/>
      <c r="D28" s="190"/>
      <c r="E28" s="12"/>
      <c r="F28" s="197"/>
      <c r="G28" s="198"/>
      <c r="H28" s="106"/>
      <c r="I28" s="191"/>
      <c r="J28" s="192"/>
      <c r="K28" s="98">
        <f>SUM(E28*H28)</f>
        <v>0</v>
      </c>
    </row>
    <row r="29" spans="2:11" ht="15.6" x14ac:dyDescent="0.3">
      <c r="B29" s="6"/>
      <c r="C29" s="48"/>
      <c r="D29" s="48"/>
      <c r="E29" s="48"/>
      <c r="F29" s="48"/>
      <c r="G29" s="48"/>
      <c r="H29" s="61"/>
      <c r="I29" s="61"/>
      <c r="J29" s="45" t="s">
        <v>68</v>
      </c>
      <c r="K29" s="27">
        <f>K28</f>
        <v>0</v>
      </c>
    </row>
    <row r="30" spans="2:11" ht="15" customHeight="1" x14ac:dyDescent="0.3">
      <c r="B30" s="6"/>
      <c r="C30" s="48"/>
      <c r="D30" s="48"/>
      <c r="E30" s="48"/>
      <c r="F30" s="48"/>
      <c r="G30" s="48"/>
      <c r="H30" s="94"/>
      <c r="I30" s="94"/>
      <c r="J30" s="61"/>
      <c r="K30" s="62"/>
    </row>
    <row r="31" spans="2:11" x14ac:dyDescent="0.3">
      <c r="B31" s="167" t="s">
        <v>124</v>
      </c>
      <c r="C31" s="168"/>
      <c r="D31" s="22" t="s">
        <v>126</v>
      </c>
      <c r="E31" s="93" t="s">
        <v>3</v>
      </c>
      <c r="F31" s="169" t="s">
        <v>42</v>
      </c>
      <c r="G31" s="170"/>
      <c r="H31" s="23" t="s">
        <v>67</v>
      </c>
      <c r="I31" s="23" t="s">
        <v>2</v>
      </c>
      <c r="J31" s="93" t="s">
        <v>27</v>
      </c>
      <c r="K31" s="24" t="s">
        <v>6</v>
      </c>
    </row>
    <row r="32" spans="2:11" x14ac:dyDescent="0.3">
      <c r="B32" s="199"/>
      <c r="C32" s="200"/>
      <c r="D32" s="10"/>
      <c r="E32" s="12"/>
      <c r="F32" s="197"/>
      <c r="G32" s="198"/>
      <c r="H32" s="106"/>
      <c r="I32" s="105"/>
      <c r="J32" s="20">
        <f>IF(ISNA(VLOOKUP(D32,M67:N67,2,FALSE)),0,VLOOKUP(D32,M67:N67,2,FALSE))</f>
        <v>0</v>
      </c>
      <c r="K32" s="26">
        <f>SUM(E32*H32)-J32</f>
        <v>0</v>
      </c>
    </row>
    <row r="33" spans="1:22" x14ac:dyDescent="0.3">
      <c r="B33" s="188"/>
      <c r="C33" s="190"/>
      <c r="D33" s="10"/>
      <c r="E33" s="12"/>
      <c r="F33" s="197"/>
      <c r="G33" s="198"/>
      <c r="H33" s="106"/>
      <c r="I33" s="105"/>
      <c r="J33" s="20">
        <f>IF(ISNA(VLOOKUP(D33,M68:N68,2,FALSE)),0,VLOOKUP(D33,M68:N68,2,FALSE))</f>
        <v>0</v>
      </c>
      <c r="K33" s="26">
        <f>SUM(E33*H33)-J33</f>
        <v>0</v>
      </c>
    </row>
    <row r="34" spans="1:22" x14ac:dyDescent="0.3">
      <c r="B34" s="188"/>
      <c r="C34" s="190"/>
      <c r="D34" s="10"/>
      <c r="E34" s="12"/>
      <c r="F34" s="197"/>
      <c r="G34" s="198"/>
      <c r="H34" s="106"/>
      <c r="I34" s="105"/>
      <c r="J34" s="20">
        <f>IF(ISNA(VLOOKUP(D34,M69:N69,2,FALSE)),0,VLOOKUP(D34,M69:N69,2,FALSE))</f>
        <v>0</v>
      </c>
      <c r="K34" s="26">
        <f>SUM(E34*H34)-J34</f>
        <v>0</v>
      </c>
    </row>
    <row r="35" spans="1:22" x14ac:dyDescent="0.3">
      <c r="B35" s="199"/>
      <c r="C35" s="200"/>
      <c r="D35" s="10"/>
      <c r="E35" s="12"/>
      <c r="F35" s="197"/>
      <c r="G35" s="198"/>
      <c r="H35" s="106"/>
      <c r="I35" s="105"/>
      <c r="J35" s="20">
        <f>IF(ISNA(VLOOKUP(D35,M70:N70,2,FALSE)),0,VLOOKUP(D35,M70:N70,2,FALSE))</f>
        <v>0</v>
      </c>
      <c r="K35" s="26">
        <f>SUM(E35*H35)-J35</f>
        <v>0</v>
      </c>
    </row>
    <row r="36" spans="1:22" ht="15.6" x14ac:dyDescent="0.3">
      <c r="B36" s="6"/>
      <c r="C36" s="5"/>
      <c r="D36" s="5"/>
      <c r="E36" s="5"/>
      <c r="F36" s="5"/>
      <c r="G36" s="5"/>
      <c r="H36" s="166" t="s">
        <v>68</v>
      </c>
      <c r="I36" s="166"/>
      <c r="J36" s="44">
        <f>SUM(J32:J35)</f>
        <v>0</v>
      </c>
      <c r="K36" s="27">
        <f>SUM(K32:K35)</f>
        <v>0</v>
      </c>
    </row>
    <row r="37" spans="1:22" ht="15.6" x14ac:dyDescent="0.3">
      <c r="B37" s="6"/>
      <c r="C37" s="5" t="s">
        <v>131</v>
      </c>
      <c r="D37" s="5"/>
      <c r="E37" s="5"/>
      <c r="F37" s="5"/>
      <c r="G37" s="5"/>
      <c r="H37" s="166" t="s">
        <v>116</v>
      </c>
      <c r="I37" s="166"/>
      <c r="J37" s="45"/>
      <c r="K37" s="27">
        <f>K36*(1-40%)</f>
        <v>0</v>
      </c>
      <c r="L37" s="56"/>
      <c r="M37" s="56"/>
      <c r="N37" s="56"/>
      <c r="O37" s="56"/>
      <c r="P37" s="56"/>
      <c r="Q37" s="56"/>
      <c r="R37" s="56"/>
    </row>
    <row r="38" spans="1:22" x14ac:dyDescent="0.3">
      <c r="B38" s="6"/>
      <c r="C38" s="5"/>
      <c r="D38" s="5"/>
      <c r="E38" s="5"/>
      <c r="F38" s="5"/>
      <c r="G38" s="5"/>
      <c r="H38" s="5"/>
      <c r="I38" s="5"/>
      <c r="J38" s="5"/>
      <c r="K38" s="7"/>
      <c r="L38" s="56"/>
      <c r="M38" s="56"/>
      <c r="N38" s="56"/>
      <c r="O38" s="56"/>
      <c r="P38" s="56"/>
      <c r="Q38" s="56"/>
      <c r="R38" s="56"/>
    </row>
    <row r="39" spans="1:22" ht="18.75" customHeight="1" x14ac:dyDescent="0.3">
      <c r="B39" s="6"/>
      <c r="C39" s="5"/>
      <c r="D39" s="5"/>
      <c r="E39" s="5"/>
      <c r="F39" s="5"/>
      <c r="G39" s="5"/>
      <c r="H39" s="5"/>
      <c r="I39" s="154" t="s">
        <v>69</v>
      </c>
      <c r="J39" s="155"/>
      <c r="K39" s="27">
        <f>SUM(K24+K29+K36)</f>
        <v>0</v>
      </c>
      <c r="L39" s="56"/>
      <c r="M39" s="56"/>
      <c r="N39" s="56"/>
      <c r="O39" s="56"/>
      <c r="P39" s="56"/>
      <c r="Q39" s="56"/>
      <c r="R39" s="56"/>
    </row>
    <row r="40" spans="1:22" ht="20.25" customHeight="1" x14ac:dyDescent="0.3">
      <c r="B40" s="6"/>
      <c r="C40" s="5"/>
      <c r="D40" s="5"/>
      <c r="E40" s="5"/>
      <c r="F40" s="5"/>
      <c r="G40" s="5"/>
      <c r="H40" s="5"/>
      <c r="I40" s="156" t="s">
        <v>70</v>
      </c>
      <c r="J40" s="156"/>
      <c r="K40" s="52">
        <f>SUM(J11:J23,J32:J35)</f>
        <v>0</v>
      </c>
      <c r="L40" s="56"/>
      <c r="M40" s="56"/>
      <c r="N40" s="56"/>
      <c r="O40" s="56"/>
      <c r="P40" s="56"/>
      <c r="Q40" s="56"/>
      <c r="R40" s="56"/>
    </row>
    <row r="41" spans="1:22" ht="20.25" customHeight="1" thickBot="1" x14ac:dyDescent="0.35">
      <c r="B41" s="8"/>
      <c r="C41" s="9"/>
      <c r="D41" s="9"/>
      <c r="E41" s="9"/>
      <c r="F41" s="9"/>
      <c r="G41" s="9"/>
      <c r="H41" s="9"/>
      <c r="I41" s="157" t="s">
        <v>161</v>
      </c>
      <c r="J41" s="157"/>
      <c r="K41" s="53">
        <f>SUM(K25+K29+K37)</f>
        <v>0</v>
      </c>
      <c r="L41" s="56"/>
      <c r="M41" s="56"/>
      <c r="N41" s="56"/>
      <c r="O41" s="56"/>
      <c r="P41" s="56"/>
      <c r="Q41" s="56"/>
      <c r="R41" s="56"/>
    </row>
    <row r="42" spans="1:22" x14ac:dyDescent="0.3">
      <c r="A42" s="56"/>
      <c r="B42" s="56"/>
      <c r="C42" s="56"/>
      <c r="D42" s="56"/>
      <c r="E42" s="56"/>
      <c r="F42" s="56"/>
      <c r="G42" s="56"/>
      <c r="H42" s="56"/>
      <c r="I42" s="56"/>
      <c r="J42" s="56"/>
      <c r="K42" s="56"/>
      <c r="L42" s="56"/>
      <c r="M42" s="56"/>
      <c r="N42" s="56"/>
      <c r="O42" s="56"/>
      <c r="P42" s="56"/>
      <c r="Q42" s="56"/>
      <c r="R42" s="56"/>
      <c r="S42" s="46"/>
      <c r="T42" s="46"/>
      <c r="U42" s="46"/>
      <c r="V42" s="46"/>
    </row>
    <row r="43" spans="1:22" x14ac:dyDescent="0.3">
      <c r="A43" s="56"/>
      <c r="B43" s="46"/>
      <c r="C43" s="46"/>
      <c r="D43" s="46"/>
      <c r="E43" s="46"/>
      <c r="F43" s="46"/>
      <c r="G43" s="46"/>
      <c r="H43" s="46"/>
      <c r="I43" s="46"/>
      <c r="J43" s="46"/>
      <c r="K43" s="46"/>
      <c r="L43" s="46"/>
      <c r="M43" s="46"/>
      <c r="N43" s="46"/>
      <c r="O43" s="46"/>
      <c r="P43" s="46"/>
      <c r="Q43" s="46"/>
      <c r="R43" s="56"/>
      <c r="S43" s="46"/>
      <c r="T43" s="46"/>
      <c r="U43" s="46"/>
      <c r="V43" s="46"/>
    </row>
    <row r="44" spans="1:22" x14ac:dyDescent="0.3">
      <c r="A44" s="56"/>
      <c r="B44" s="46"/>
      <c r="C44" s="60"/>
      <c r="D44" s="54"/>
      <c r="E44" s="46"/>
      <c r="F44" s="46"/>
      <c r="G44" s="46"/>
      <c r="H44" s="46"/>
      <c r="I44" s="46"/>
      <c r="J44" s="46"/>
      <c r="K44" s="46"/>
      <c r="L44" s="46"/>
      <c r="M44" s="158" t="s">
        <v>40</v>
      </c>
      <c r="N44" s="158"/>
      <c r="O44" s="158"/>
      <c r="P44" s="46"/>
      <c r="Q44" s="46"/>
      <c r="R44" s="56"/>
      <c r="S44" s="46"/>
      <c r="T44" s="46"/>
      <c r="U44" s="46"/>
      <c r="V44" s="46"/>
    </row>
    <row r="45" spans="1:22" x14ac:dyDescent="0.3">
      <c r="A45" s="56"/>
      <c r="B45" s="46"/>
      <c r="C45" s="46"/>
      <c r="D45" s="46"/>
      <c r="E45" s="46"/>
      <c r="F45" s="46"/>
      <c r="G45" s="46"/>
      <c r="H45" s="46"/>
      <c r="I45" s="46"/>
      <c r="J45" s="46"/>
      <c r="K45" s="46"/>
      <c r="L45" s="46"/>
      <c r="M45" s="49" t="s">
        <v>33</v>
      </c>
      <c r="N45" s="50" t="s">
        <v>34</v>
      </c>
      <c r="O45" s="49" t="s">
        <v>35</v>
      </c>
      <c r="P45" s="46"/>
      <c r="Q45" s="46"/>
      <c r="R45" s="56"/>
      <c r="S45" s="56"/>
      <c r="T45" s="46"/>
      <c r="U45" s="46"/>
      <c r="V45" s="46"/>
    </row>
    <row r="46" spans="1:22" x14ac:dyDescent="0.3">
      <c r="A46" s="56"/>
      <c r="B46" s="46"/>
      <c r="C46" s="54" t="s">
        <v>48</v>
      </c>
      <c r="D46" s="46"/>
      <c r="E46" s="46"/>
      <c r="F46" s="46"/>
      <c r="G46" s="46"/>
      <c r="H46" s="46"/>
      <c r="I46" s="46"/>
      <c r="J46" s="46"/>
      <c r="K46" s="46"/>
      <c r="L46" s="46"/>
      <c r="M46" s="46" t="s">
        <v>28</v>
      </c>
      <c r="N46" s="47">
        <f>SUM(O46/6)</f>
        <v>0</v>
      </c>
      <c r="O46" s="47">
        <f t="shared" ref="O46:O55" si="2">SUM(E11*H11)</f>
        <v>0</v>
      </c>
      <c r="P46" s="46"/>
      <c r="Q46" s="46"/>
      <c r="R46" s="56"/>
      <c r="S46" s="56"/>
      <c r="T46" s="46"/>
      <c r="U46" s="46"/>
      <c r="V46" s="46"/>
    </row>
    <row r="47" spans="1:22" x14ac:dyDescent="0.3">
      <c r="A47" s="56"/>
      <c r="B47" s="46"/>
      <c r="C47" s="54" t="s">
        <v>28</v>
      </c>
      <c r="D47" s="46"/>
      <c r="E47" s="46"/>
      <c r="F47" s="46"/>
      <c r="G47" s="46"/>
      <c r="H47" s="46"/>
      <c r="I47" s="46"/>
      <c r="J47" s="46"/>
      <c r="K47" s="46"/>
      <c r="L47" s="46"/>
      <c r="M47" s="46" t="s">
        <v>28</v>
      </c>
      <c r="N47" s="47">
        <f t="shared" ref="N47:N57" si="3">SUM(O47/6)</f>
        <v>0</v>
      </c>
      <c r="O47" s="47">
        <f t="shared" si="2"/>
        <v>0</v>
      </c>
      <c r="P47" s="46"/>
      <c r="Q47" s="46"/>
      <c r="R47" s="56"/>
      <c r="S47" s="56"/>
      <c r="T47" s="46"/>
      <c r="U47" s="46"/>
      <c r="V47" s="46"/>
    </row>
    <row r="48" spans="1:22" x14ac:dyDescent="0.3">
      <c r="A48" s="56"/>
      <c r="B48" s="46"/>
      <c r="C48" s="54" t="s">
        <v>29</v>
      </c>
      <c r="D48" s="46"/>
      <c r="E48" s="46"/>
      <c r="F48" s="46"/>
      <c r="G48" s="46"/>
      <c r="H48" s="46"/>
      <c r="I48" s="46"/>
      <c r="J48" s="46"/>
      <c r="K48" s="46"/>
      <c r="L48" s="46"/>
      <c r="M48" s="46" t="s">
        <v>28</v>
      </c>
      <c r="N48" s="47">
        <f t="shared" si="3"/>
        <v>0</v>
      </c>
      <c r="O48" s="47">
        <f t="shared" si="2"/>
        <v>0</v>
      </c>
      <c r="P48" s="46"/>
      <c r="Q48" s="46"/>
      <c r="R48" s="56"/>
      <c r="S48" s="56"/>
      <c r="T48" s="46"/>
      <c r="U48" s="46"/>
      <c r="V48" s="46"/>
    </row>
    <row r="49" spans="1:22" x14ac:dyDescent="0.3">
      <c r="A49" s="56"/>
      <c r="B49" s="46"/>
      <c r="C49" s="54"/>
      <c r="D49" s="46"/>
      <c r="E49" s="46"/>
      <c r="F49" s="46"/>
      <c r="G49" s="46"/>
      <c r="H49" s="46"/>
      <c r="I49" s="46"/>
      <c r="J49" s="46"/>
      <c r="K49" s="46"/>
      <c r="L49" s="46"/>
      <c r="M49" s="46" t="s">
        <v>28</v>
      </c>
      <c r="N49" s="47">
        <f t="shared" si="3"/>
        <v>0</v>
      </c>
      <c r="O49" s="47">
        <f t="shared" si="2"/>
        <v>0</v>
      </c>
      <c r="P49" s="46"/>
      <c r="Q49" s="46"/>
      <c r="R49" s="56"/>
      <c r="S49" s="56"/>
      <c r="T49" s="46"/>
      <c r="U49" s="46"/>
      <c r="V49" s="46"/>
    </row>
    <row r="50" spans="1:22" x14ac:dyDescent="0.3">
      <c r="A50" s="56"/>
      <c r="B50" s="46"/>
      <c r="C50" s="54" t="s">
        <v>51</v>
      </c>
      <c r="D50" s="46"/>
      <c r="E50" s="46"/>
      <c r="F50" s="46"/>
      <c r="G50" s="46"/>
      <c r="H50" s="46"/>
      <c r="I50" s="46"/>
      <c r="J50" s="46"/>
      <c r="K50" s="46"/>
      <c r="L50" s="46"/>
      <c r="M50" s="46" t="s">
        <v>28</v>
      </c>
      <c r="N50" s="47">
        <f t="shared" si="3"/>
        <v>0</v>
      </c>
      <c r="O50" s="47">
        <f t="shared" si="2"/>
        <v>0</v>
      </c>
      <c r="P50" s="46"/>
      <c r="Q50" s="46"/>
      <c r="R50" s="56"/>
      <c r="S50" s="56"/>
      <c r="T50" s="46"/>
      <c r="U50" s="46"/>
      <c r="V50" s="46"/>
    </row>
    <row r="51" spans="1:22" x14ac:dyDescent="0.3">
      <c r="A51" s="56"/>
      <c r="B51" s="46"/>
      <c r="C51" s="54" t="s">
        <v>52</v>
      </c>
      <c r="D51" s="46"/>
      <c r="E51" s="46"/>
      <c r="F51" s="46"/>
      <c r="G51" s="46"/>
      <c r="H51" s="46"/>
      <c r="I51" s="46"/>
      <c r="J51" s="46"/>
      <c r="K51" s="46"/>
      <c r="L51" s="46"/>
      <c r="M51" s="46" t="s">
        <v>28</v>
      </c>
      <c r="N51" s="47">
        <f t="shared" si="3"/>
        <v>0</v>
      </c>
      <c r="O51" s="47">
        <f t="shared" si="2"/>
        <v>0</v>
      </c>
      <c r="P51" s="46"/>
      <c r="Q51" s="46"/>
      <c r="R51" s="56"/>
      <c r="S51" s="56"/>
      <c r="T51" s="46"/>
      <c r="U51" s="46"/>
      <c r="V51" s="46"/>
    </row>
    <row r="52" spans="1:22" x14ac:dyDescent="0.3">
      <c r="A52" s="56"/>
      <c r="B52" s="46"/>
      <c r="C52" s="54" t="s">
        <v>53</v>
      </c>
      <c r="D52" s="46"/>
      <c r="E52" s="46"/>
      <c r="F52" s="46"/>
      <c r="G52" s="46"/>
      <c r="H52" s="46"/>
      <c r="I52" s="46"/>
      <c r="J52" s="46"/>
      <c r="K52" s="46"/>
      <c r="L52" s="46"/>
      <c r="M52" s="46" t="s">
        <v>28</v>
      </c>
      <c r="N52" s="47">
        <f t="shared" si="3"/>
        <v>0</v>
      </c>
      <c r="O52" s="47">
        <f t="shared" si="2"/>
        <v>0</v>
      </c>
      <c r="P52" s="46"/>
      <c r="Q52" s="46"/>
      <c r="R52" s="56"/>
      <c r="S52" s="56"/>
      <c r="T52" s="46"/>
      <c r="U52" s="46"/>
      <c r="V52" s="46"/>
    </row>
    <row r="53" spans="1:22" x14ac:dyDescent="0.3">
      <c r="A53" s="56"/>
      <c r="B53" s="46"/>
      <c r="C53" s="54" t="s">
        <v>43</v>
      </c>
      <c r="D53" s="46"/>
      <c r="E53" s="46"/>
      <c r="F53" s="46"/>
      <c r="G53" s="46"/>
      <c r="H53" s="46"/>
      <c r="I53" s="46"/>
      <c r="J53" s="46"/>
      <c r="K53" s="46"/>
      <c r="L53" s="46"/>
      <c r="M53" s="46" t="s">
        <v>28</v>
      </c>
      <c r="N53" s="47">
        <f t="shared" si="3"/>
        <v>0</v>
      </c>
      <c r="O53" s="47">
        <f t="shared" si="2"/>
        <v>0</v>
      </c>
      <c r="P53" s="46"/>
      <c r="Q53" s="46"/>
      <c r="R53" s="56"/>
      <c r="S53" s="56"/>
      <c r="T53" s="46"/>
      <c r="U53" s="46"/>
      <c r="V53" s="46"/>
    </row>
    <row r="54" spans="1:22" x14ac:dyDescent="0.3">
      <c r="A54" s="56"/>
      <c r="B54" s="46"/>
      <c r="C54" s="54" t="s">
        <v>54</v>
      </c>
      <c r="D54" s="46"/>
      <c r="E54" s="46"/>
      <c r="F54" s="46"/>
      <c r="G54" s="46"/>
      <c r="H54" s="46"/>
      <c r="I54" s="46"/>
      <c r="J54" s="46"/>
      <c r="K54" s="46"/>
      <c r="L54" s="46"/>
      <c r="M54" s="46" t="s">
        <v>28</v>
      </c>
      <c r="N54" s="47">
        <f t="shared" si="3"/>
        <v>0</v>
      </c>
      <c r="O54" s="47">
        <f t="shared" si="2"/>
        <v>0</v>
      </c>
      <c r="P54" s="46"/>
      <c r="Q54" s="46"/>
      <c r="R54" s="56"/>
      <c r="S54" s="56"/>
      <c r="T54" s="46"/>
      <c r="U54" s="46"/>
      <c r="V54" s="46"/>
    </row>
    <row r="55" spans="1:22" x14ac:dyDescent="0.3">
      <c r="A55" s="56"/>
      <c r="B55" s="46"/>
      <c r="C55" s="54" t="s">
        <v>44</v>
      </c>
      <c r="D55" s="46"/>
      <c r="E55" s="46"/>
      <c r="F55" s="46"/>
      <c r="G55" s="46"/>
      <c r="H55" s="46"/>
      <c r="I55" s="46"/>
      <c r="J55" s="46"/>
      <c r="K55" s="46"/>
      <c r="L55" s="46"/>
      <c r="M55" s="46" t="s">
        <v>28</v>
      </c>
      <c r="N55" s="47">
        <f t="shared" si="3"/>
        <v>0</v>
      </c>
      <c r="O55" s="47">
        <f t="shared" si="2"/>
        <v>0</v>
      </c>
      <c r="P55" s="46"/>
      <c r="Q55" s="46"/>
      <c r="R55" s="56"/>
      <c r="S55" s="56"/>
      <c r="T55" s="46"/>
      <c r="U55" s="46"/>
      <c r="V55" s="46"/>
    </row>
    <row r="56" spans="1:22" x14ac:dyDescent="0.3">
      <c r="A56" s="56"/>
      <c r="B56" s="46"/>
      <c r="C56" s="54" t="s">
        <v>55</v>
      </c>
      <c r="D56" s="46"/>
      <c r="E56" s="46"/>
      <c r="F56" s="46"/>
      <c r="G56" s="46"/>
      <c r="H56" s="46"/>
      <c r="I56" s="47"/>
      <c r="J56" s="46"/>
      <c r="K56" s="46"/>
      <c r="L56" s="46"/>
      <c r="M56" s="46" t="s">
        <v>28</v>
      </c>
      <c r="N56" s="47">
        <f>SUM(O56/6)</f>
        <v>0</v>
      </c>
      <c r="O56" s="47">
        <f>SUM(E21*H21)</f>
        <v>0</v>
      </c>
      <c r="P56" s="46"/>
      <c r="Q56" s="46"/>
      <c r="R56" s="56"/>
      <c r="S56" s="56"/>
      <c r="T56" s="46"/>
      <c r="U56" s="46"/>
      <c r="V56" s="46"/>
    </row>
    <row r="57" spans="1:22" x14ac:dyDescent="0.3">
      <c r="A57" s="56"/>
      <c r="B57" s="46"/>
      <c r="C57" s="54" t="s">
        <v>56</v>
      </c>
      <c r="D57" s="46"/>
      <c r="E57" s="46"/>
      <c r="F57" s="46"/>
      <c r="G57" s="46"/>
      <c r="H57" s="46"/>
      <c r="I57" s="46"/>
      <c r="J57" s="46"/>
      <c r="K57" s="46"/>
      <c r="L57" s="46"/>
      <c r="M57" s="46" t="s">
        <v>28</v>
      </c>
      <c r="N57" s="47">
        <f t="shared" si="3"/>
        <v>0</v>
      </c>
      <c r="O57" s="47">
        <f>SUM(E22*H22)</f>
        <v>0</v>
      </c>
      <c r="P57" s="46"/>
      <c r="Q57" s="46"/>
      <c r="R57" s="56"/>
      <c r="S57" s="56"/>
      <c r="T57" s="46"/>
      <c r="U57" s="46"/>
      <c r="V57" s="46"/>
    </row>
    <row r="58" spans="1:22" x14ac:dyDescent="0.3">
      <c r="A58" s="56"/>
      <c r="B58" s="46"/>
      <c r="C58" s="54" t="s">
        <v>57</v>
      </c>
      <c r="D58" s="46"/>
      <c r="E58" s="46"/>
      <c r="F58" s="46"/>
      <c r="G58" s="46"/>
      <c r="H58" s="46"/>
      <c r="I58" s="46"/>
      <c r="J58" s="46"/>
      <c r="K58" s="46"/>
      <c r="L58" s="46"/>
      <c r="M58" s="46" t="s">
        <v>29</v>
      </c>
      <c r="N58" s="47"/>
      <c r="O58" s="47"/>
      <c r="P58" s="46"/>
      <c r="Q58" s="46"/>
      <c r="R58" s="56"/>
      <c r="S58" s="56"/>
      <c r="T58" s="46"/>
      <c r="U58" s="46"/>
      <c r="V58" s="46"/>
    </row>
    <row r="59" spans="1:22" x14ac:dyDescent="0.3">
      <c r="A59" s="56"/>
      <c r="B59" s="46"/>
      <c r="C59" s="54" t="s">
        <v>58</v>
      </c>
      <c r="D59" s="46"/>
      <c r="E59" s="46"/>
      <c r="F59" s="46"/>
      <c r="G59" s="46"/>
      <c r="H59" s="46"/>
      <c r="I59" s="46"/>
      <c r="J59" s="46"/>
      <c r="K59" s="46"/>
      <c r="L59" s="46"/>
      <c r="M59" s="46"/>
      <c r="N59" s="46"/>
      <c r="O59" s="46"/>
      <c r="P59" s="46"/>
      <c r="Q59" s="46"/>
      <c r="R59" s="56"/>
      <c r="S59" s="56"/>
      <c r="T59" s="46"/>
      <c r="U59" s="46"/>
      <c r="V59" s="46"/>
    </row>
    <row r="60" spans="1:22" x14ac:dyDescent="0.3">
      <c r="A60" s="56"/>
      <c r="B60" s="46"/>
      <c r="C60" s="54" t="s">
        <v>59</v>
      </c>
      <c r="D60" s="46"/>
      <c r="E60" s="46"/>
      <c r="F60" s="46"/>
      <c r="G60" s="46"/>
      <c r="H60" s="46"/>
      <c r="I60" s="46"/>
      <c r="J60" s="46"/>
      <c r="K60" s="46"/>
      <c r="L60" s="46"/>
      <c r="M60" s="46"/>
      <c r="N60" s="46"/>
      <c r="O60" s="46"/>
      <c r="P60" s="46"/>
      <c r="Q60" s="46"/>
      <c r="R60" s="56"/>
      <c r="S60" s="56"/>
      <c r="T60" s="46"/>
      <c r="U60" s="46"/>
      <c r="V60" s="46"/>
    </row>
    <row r="61" spans="1:22" x14ac:dyDescent="0.3">
      <c r="A61" s="56"/>
      <c r="B61" s="46"/>
      <c r="C61" s="54" t="s">
        <v>60</v>
      </c>
      <c r="D61" s="46"/>
      <c r="E61" s="46"/>
      <c r="F61" s="46"/>
      <c r="G61" s="46"/>
      <c r="H61" s="46"/>
      <c r="I61" s="46"/>
      <c r="J61" s="46"/>
      <c r="K61" s="46"/>
      <c r="L61" s="46"/>
      <c r="M61" s="159" t="s">
        <v>93</v>
      </c>
      <c r="N61" s="159"/>
      <c r="O61" s="159"/>
      <c r="P61" s="46"/>
      <c r="Q61" s="46"/>
      <c r="R61" s="56"/>
      <c r="S61" s="56"/>
      <c r="T61" s="46"/>
      <c r="U61" s="46"/>
      <c r="V61" s="46"/>
    </row>
    <row r="62" spans="1:22" x14ac:dyDescent="0.3">
      <c r="A62" s="56"/>
      <c r="B62" s="46"/>
      <c r="C62" s="54" t="s">
        <v>61</v>
      </c>
      <c r="D62" s="46"/>
      <c r="E62" s="46"/>
      <c r="F62" s="46"/>
      <c r="G62" s="46"/>
      <c r="H62" s="46"/>
      <c r="I62" s="46"/>
      <c r="J62" s="46"/>
      <c r="K62" s="46"/>
      <c r="L62" s="46"/>
      <c r="M62" s="49" t="s">
        <v>33</v>
      </c>
      <c r="N62" s="50" t="s">
        <v>34</v>
      </c>
      <c r="O62" s="49" t="s">
        <v>35</v>
      </c>
      <c r="P62" s="46"/>
      <c r="Q62" s="46"/>
      <c r="R62" s="56"/>
      <c r="S62" s="56"/>
      <c r="T62" s="46"/>
      <c r="U62" s="46"/>
      <c r="V62" s="46"/>
    </row>
    <row r="63" spans="1:22" x14ac:dyDescent="0.3">
      <c r="A63" s="56"/>
      <c r="B63" s="46"/>
      <c r="C63" s="54" t="s">
        <v>84</v>
      </c>
      <c r="D63" s="46"/>
      <c r="E63" s="46"/>
      <c r="F63" s="46"/>
      <c r="G63" s="46"/>
      <c r="H63" s="46"/>
      <c r="I63" s="46"/>
      <c r="J63" s="46"/>
      <c r="K63" s="46"/>
      <c r="L63" s="46"/>
      <c r="M63" s="46" t="s">
        <v>28</v>
      </c>
      <c r="N63" s="47">
        <f>SUM(O63/6)</f>
        <v>0</v>
      </c>
      <c r="O63" s="47">
        <f>SUM(E28*H28)</f>
        <v>0</v>
      </c>
      <c r="P63" s="46"/>
      <c r="Q63" s="46"/>
      <c r="R63" s="56"/>
      <c r="S63" s="56"/>
      <c r="T63" s="46"/>
      <c r="U63" s="46"/>
      <c r="V63" s="46"/>
    </row>
    <row r="64" spans="1:22" x14ac:dyDescent="0.3">
      <c r="A64" s="56"/>
      <c r="B64" s="46"/>
      <c r="C64" s="54" t="s">
        <v>85</v>
      </c>
      <c r="D64" s="46"/>
      <c r="E64" s="46"/>
      <c r="F64" s="46"/>
      <c r="G64" s="46"/>
      <c r="H64" s="46"/>
      <c r="I64" s="46"/>
      <c r="J64" s="46"/>
      <c r="K64" s="46"/>
      <c r="L64" s="46"/>
      <c r="M64" s="46"/>
      <c r="N64" s="47"/>
      <c r="O64" s="47"/>
      <c r="P64" s="46"/>
      <c r="Q64" s="46"/>
      <c r="R64" s="56"/>
      <c r="S64" s="56"/>
      <c r="T64" s="46"/>
      <c r="U64" s="46"/>
      <c r="V64" s="46"/>
    </row>
    <row r="65" spans="1:22" x14ac:dyDescent="0.3">
      <c r="A65" s="56"/>
      <c r="B65" s="46"/>
      <c r="C65" s="54" t="s">
        <v>65</v>
      </c>
      <c r="D65" s="46"/>
      <c r="E65" s="46"/>
      <c r="F65" s="46"/>
      <c r="G65" s="46"/>
      <c r="H65" s="46"/>
      <c r="I65" s="46"/>
      <c r="J65" s="46"/>
      <c r="K65" s="46"/>
      <c r="L65" s="46"/>
      <c r="M65" s="46"/>
      <c r="N65" s="47"/>
      <c r="O65" s="47"/>
      <c r="P65" s="46"/>
      <c r="Q65" s="46"/>
      <c r="R65" s="56"/>
      <c r="S65" s="56"/>
      <c r="T65" s="46"/>
      <c r="U65" s="46"/>
      <c r="V65" s="46"/>
    </row>
    <row r="66" spans="1:22" x14ac:dyDescent="0.3">
      <c r="A66" s="56"/>
      <c r="B66" s="46"/>
      <c r="C66" s="59" t="s">
        <v>66</v>
      </c>
      <c r="D66" s="46"/>
      <c r="E66" s="46"/>
      <c r="F66" s="46"/>
      <c r="G66" s="46"/>
      <c r="H66" s="46"/>
      <c r="I66" s="46"/>
      <c r="J66" s="46"/>
      <c r="K66" s="46"/>
      <c r="L66" s="46"/>
      <c r="M66" s="46"/>
      <c r="N66" s="47"/>
      <c r="O66" s="47"/>
      <c r="P66" s="46"/>
      <c r="Q66" s="46"/>
      <c r="R66" s="56"/>
      <c r="S66" s="56"/>
      <c r="T66" s="46"/>
      <c r="U66" s="46"/>
      <c r="V66" s="46"/>
    </row>
    <row r="67" spans="1:22" x14ac:dyDescent="0.3">
      <c r="A67" s="56"/>
      <c r="B67" s="46"/>
      <c r="C67" s="46"/>
      <c r="D67" s="46"/>
      <c r="E67" s="46"/>
      <c r="F67" s="46"/>
      <c r="G67" s="46"/>
      <c r="H67" s="46"/>
      <c r="I67" s="46"/>
      <c r="J67" s="46"/>
      <c r="K67" s="46"/>
      <c r="L67" s="46"/>
      <c r="M67" s="46" t="s">
        <v>28</v>
      </c>
      <c r="N67" s="47">
        <f>SUM(O67/6)</f>
        <v>0</v>
      </c>
      <c r="O67" s="47">
        <f>SUM(E32*H32)</f>
        <v>0</v>
      </c>
      <c r="P67" s="46"/>
      <c r="Q67" s="46"/>
      <c r="R67" s="56"/>
      <c r="S67" s="56"/>
      <c r="T67" s="46"/>
      <c r="U67" s="46"/>
      <c r="V67" s="46"/>
    </row>
    <row r="68" spans="1:22" x14ac:dyDescent="0.3">
      <c r="A68" s="56"/>
      <c r="B68" s="46"/>
      <c r="C68" s="46"/>
      <c r="D68" s="46"/>
      <c r="E68" s="46"/>
      <c r="F68" s="46"/>
      <c r="G68" s="46"/>
      <c r="H68" s="46"/>
      <c r="I68" s="46"/>
      <c r="J68" s="46"/>
      <c r="K68" s="46"/>
      <c r="L68" s="46"/>
      <c r="M68" s="46" t="s">
        <v>28</v>
      </c>
      <c r="N68" s="47">
        <f>SUM(O68/6)</f>
        <v>0</v>
      </c>
      <c r="O68" s="47">
        <f>SUM(E33*H33)</f>
        <v>0</v>
      </c>
      <c r="P68" s="46"/>
      <c r="Q68" s="46"/>
      <c r="R68" s="56"/>
      <c r="S68" s="56"/>
      <c r="T68" s="46"/>
      <c r="U68" s="46"/>
      <c r="V68" s="46"/>
    </row>
    <row r="69" spans="1:22" x14ac:dyDescent="0.3">
      <c r="A69" s="56"/>
      <c r="B69" s="46"/>
      <c r="C69" s="46"/>
      <c r="D69" s="46"/>
      <c r="E69" s="46"/>
      <c r="F69" s="46"/>
      <c r="G69" s="46"/>
      <c r="H69" s="46"/>
      <c r="I69" s="46"/>
      <c r="J69" s="46"/>
      <c r="K69" s="46"/>
      <c r="L69" s="46"/>
      <c r="M69" s="46" t="s">
        <v>28</v>
      </c>
      <c r="N69" s="47">
        <f>SUM(O69/6)</f>
        <v>0</v>
      </c>
      <c r="O69" s="47">
        <f>SUM(E34*H34)</f>
        <v>0</v>
      </c>
      <c r="P69" s="46"/>
      <c r="Q69" s="46"/>
      <c r="R69" s="56"/>
      <c r="S69" s="56"/>
      <c r="T69" s="46"/>
      <c r="U69" s="46"/>
      <c r="V69" s="46"/>
    </row>
    <row r="70" spans="1:22" x14ac:dyDescent="0.3">
      <c r="A70" s="56"/>
      <c r="B70" s="46"/>
      <c r="C70" s="46"/>
      <c r="D70" s="46"/>
      <c r="E70" s="46"/>
      <c r="F70" s="46"/>
      <c r="G70" s="46"/>
      <c r="H70" s="46"/>
      <c r="I70" s="46"/>
      <c r="J70" s="46"/>
      <c r="K70" s="46"/>
      <c r="L70" s="46"/>
      <c r="M70" s="46" t="s">
        <v>28</v>
      </c>
      <c r="N70" s="47">
        <f>SUM(O70/6)</f>
        <v>0</v>
      </c>
      <c r="O70" s="47">
        <f>SUM(E35*H35)</f>
        <v>0</v>
      </c>
      <c r="P70" s="46"/>
      <c r="Q70" s="46"/>
      <c r="R70" s="56"/>
      <c r="S70" s="56"/>
      <c r="T70" s="46"/>
      <c r="U70" s="46"/>
      <c r="V70" s="46"/>
    </row>
    <row r="71" spans="1:22" x14ac:dyDescent="0.3">
      <c r="A71" s="46"/>
      <c r="B71" s="46"/>
      <c r="C71" s="46"/>
      <c r="D71" s="46"/>
      <c r="E71" s="46"/>
      <c r="F71" s="46"/>
      <c r="G71" s="46"/>
      <c r="H71" s="46"/>
      <c r="I71" s="46"/>
      <c r="J71" s="46"/>
      <c r="K71" s="46"/>
      <c r="L71" s="46"/>
      <c r="M71" s="46" t="s">
        <v>29</v>
      </c>
      <c r="N71" s="47"/>
      <c r="O71" s="47"/>
      <c r="P71" s="46"/>
      <c r="Q71" s="46"/>
      <c r="R71" s="56"/>
      <c r="S71" s="56"/>
      <c r="T71" s="46"/>
      <c r="U71" s="46"/>
      <c r="V71" s="46"/>
    </row>
    <row r="72" spans="1:22" x14ac:dyDescent="0.3">
      <c r="A72" s="46"/>
      <c r="B72" s="46"/>
      <c r="C72" s="46"/>
      <c r="D72" s="46"/>
      <c r="E72" s="46"/>
      <c r="F72" s="46"/>
      <c r="G72" s="46"/>
      <c r="H72" s="46"/>
      <c r="I72" s="46"/>
      <c r="J72" s="46"/>
      <c r="K72" s="46"/>
      <c r="L72" s="46"/>
      <c r="M72" s="46"/>
      <c r="N72" s="46"/>
      <c r="O72" s="46"/>
      <c r="P72" s="46"/>
      <c r="Q72" s="46"/>
      <c r="R72" s="56"/>
      <c r="S72" s="56"/>
      <c r="T72" s="46"/>
      <c r="U72" s="46"/>
      <c r="V72" s="46"/>
    </row>
    <row r="73" spans="1:22" x14ac:dyDescent="0.3">
      <c r="A73" s="46"/>
      <c r="B73" s="46"/>
      <c r="C73" s="46"/>
      <c r="D73" s="46"/>
      <c r="E73" s="46"/>
      <c r="F73" s="46"/>
      <c r="G73" s="46"/>
      <c r="H73" s="46"/>
      <c r="I73" s="46"/>
      <c r="J73" s="46"/>
      <c r="K73" s="46"/>
      <c r="L73" s="46"/>
      <c r="M73" s="46"/>
      <c r="N73" s="46"/>
      <c r="O73" s="46"/>
      <c r="P73" s="46"/>
      <c r="Q73" s="46"/>
      <c r="R73" s="56"/>
      <c r="S73" s="56"/>
      <c r="T73" s="46"/>
      <c r="U73" s="46"/>
      <c r="V73" s="46"/>
    </row>
    <row r="74" spans="1:22" x14ac:dyDescent="0.3">
      <c r="A74" s="46"/>
      <c r="B74" s="46"/>
      <c r="C74" s="46"/>
      <c r="D74" s="46"/>
      <c r="E74" s="46"/>
      <c r="F74" s="46"/>
      <c r="G74" s="46"/>
      <c r="H74" s="46"/>
      <c r="I74" s="46"/>
      <c r="J74" s="46"/>
      <c r="K74" s="46"/>
      <c r="L74" s="46"/>
      <c r="M74" s="46"/>
      <c r="N74" s="46"/>
      <c r="O74" s="46"/>
      <c r="P74" s="46"/>
      <c r="Q74" s="46"/>
      <c r="R74" s="56"/>
      <c r="S74" s="56"/>
      <c r="T74" s="46"/>
      <c r="U74" s="46"/>
      <c r="V74" s="46"/>
    </row>
    <row r="75" spans="1:22" x14ac:dyDescent="0.3">
      <c r="A75" s="46"/>
      <c r="B75" s="46"/>
      <c r="C75" s="46"/>
      <c r="D75" s="46"/>
      <c r="E75" s="46"/>
      <c r="F75" s="46"/>
      <c r="G75" s="46"/>
      <c r="H75" s="46"/>
      <c r="I75" s="46"/>
      <c r="J75" s="46"/>
      <c r="K75" s="46"/>
      <c r="L75" s="46"/>
      <c r="M75" s="46"/>
      <c r="N75" s="46"/>
      <c r="O75" s="46"/>
      <c r="P75" s="46"/>
      <c r="Q75" s="46"/>
      <c r="R75" s="56"/>
      <c r="S75" s="56"/>
      <c r="T75" s="46"/>
      <c r="U75" s="46"/>
      <c r="V75" s="46"/>
    </row>
    <row r="76" spans="1:22" x14ac:dyDescent="0.3">
      <c r="B76" s="56"/>
      <c r="C76" s="56"/>
      <c r="D76" s="56"/>
      <c r="E76" s="56"/>
      <c r="F76" s="56"/>
      <c r="G76" s="56"/>
      <c r="H76" s="56"/>
      <c r="I76" s="56"/>
      <c r="J76" s="56"/>
      <c r="K76" s="56"/>
      <c r="L76" s="56"/>
      <c r="M76" s="56"/>
      <c r="N76" s="56"/>
      <c r="O76" s="56"/>
      <c r="P76" s="56"/>
      <c r="Q76" s="56"/>
      <c r="R76" s="56"/>
      <c r="S76" s="56"/>
      <c r="T76" s="46"/>
      <c r="U76" s="46"/>
      <c r="V76" s="46"/>
    </row>
    <row r="77" spans="1:22" x14ac:dyDescent="0.3">
      <c r="L77" s="56"/>
      <c r="M77" s="56"/>
      <c r="N77" s="56"/>
      <c r="O77" s="56"/>
      <c r="P77" s="56"/>
      <c r="Q77" s="56"/>
      <c r="R77" s="56"/>
      <c r="S77" s="46"/>
      <c r="T77" s="46"/>
      <c r="U77" s="46"/>
      <c r="V77" s="46"/>
    </row>
    <row r="78" spans="1:22" x14ac:dyDescent="0.3">
      <c r="L78" s="56"/>
      <c r="M78" s="56"/>
      <c r="N78" s="56"/>
      <c r="O78" s="56"/>
      <c r="P78" s="56"/>
      <c r="Q78" s="56"/>
      <c r="R78" s="56"/>
      <c r="S78" s="46"/>
      <c r="T78" s="46"/>
      <c r="U78" s="46"/>
      <c r="V78" s="46"/>
    </row>
  </sheetData>
  <sheetProtection password="CC2A" sheet="1" selectLockedCells="1"/>
  <mergeCells count="36">
    <mergeCell ref="M44:O44"/>
    <mergeCell ref="F31:G31"/>
    <mergeCell ref="F28:G28"/>
    <mergeCell ref="M61:O61"/>
    <mergeCell ref="B35:C35"/>
    <mergeCell ref="H36:I36"/>
    <mergeCell ref="H37:I37"/>
    <mergeCell ref="I39:J39"/>
    <mergeCell ref="I40:J40"/>
    <mergeCell ref="I41:J41"/>
    <mergeCell ref="F35:G35"/>
    <mergeCell ref="B31:C31"/>
    <mergeCell ref="B32:C32"/>
    <mergeCell ref="B33:C33"/>
    <mergeCell ref="B34:C34"/>
    <mergeCell ref="F32:G32"/>
    <mergeCell ref="F33:G33"/>
    <mergeCell ref="F34:G34"/>
    <mergeCell ref="D4:E4"/>
    <mergeCell ref="B5:C8"/>
    <mergeCell ref="D5:H8"/>
    <mergeCell ref="I6:J6"/>
    <mergeCell ref="I7:K7"/>
    <mergeCell ref="B2:F2"/>
    <mergeCell ref="B3:C3"/>
    <mergeCell ref="D3:F3"/>
    <mergeCell ref="I3:K3"/>
    <mergeCell ref="B4:C4"/>
    <mergeCell ref="B9:C9"/>
    <mergeCell ref="H24:I24"/>
    <mergeCell ref="H25:I25"/>
    <mergeCell ref="B27:D27"/>
    <mergeCell ref="B28:D28"/>
    <mergeCell ref="F27:G27"/>
    <mergeCell ref="I27:J27"/>
    <mergeCell ref="I28:J28"/>
  </mergeCells>
  <dataValidations count="3">
    <dataValidation operator="lessThan" allowBlank="1" errorTitle="Error" error="Maximum grant is £15,000" sqref="K41"/>
    <dataValidation type="decimal" allowBlank="1" showErrorMessage="1" errorTitle="Error" error="Input a number between 0 - 9999" sqref="E11:E23 E28 E32:E35">
      <formula1>0</formula1>
      <formula2>9999</formula2>
    </dataValidation>
    <dataValidation type="decimal" allowBlank="1" showErrorMessage="1" errorTitle="Error" error="Please enter a number between 0 - 99999" sqref="H28 H32:H35">
      <formula1>0</formula1>
      <formula2>99999</formula2>
    </dataValidation>
  </dataValidations>
  <pageMargins left="0.31496062992125984" right="0.31496062992125984" top="0.35433070866141736" bottom="0.35433070866141736" header="0.31496062992125984" footer="0.31496062992125984"/>
  <pageSetup paperSize="9"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6"/>
  <sheetViews>
    <sheetView zoomScale="90" zoomScaleNormal="90" workbookViewId="0">
      <selection activeCell="F24" sqref="F24"/>
    </sheetView>
  </sheetViews>
  <sheetFormatPr defaultColWidth="11.44140625" defaultRowHeight="14.4" x14ac:dyDescent="0.3"/>
  <cols>
    <col min="1" max="1" width="2.44140625" style="28" customWidth="1"/>
    <col min="2" max="2" width="8.44140625" style="29" customWidth="1"/>
    <col min="3" max="3" width="32" style="28" customWidth="1"/>
    <col min="4" max="4" width="14.88671875" style="28" customWidth="1"/>
    <col min="5" max="5" width="13.33203125" style="29" customWidth="1"/>
    <col min="6" max="6" width="172.44140625" style="28" customWidth="1"/>
    <col min="7" max="7" width="42" style="28" customWidth="1"/>
    <col min="8" max="16384" width="11.44140625" style="28"/>
  </cols>
  <sheetData>
    <row r="1" spans="2:7" ht="100.5" customHeight="1" x14ac:dyDescent="0.3"/>
    <row r="2" spans="2:7" ht="9.75" customHeight="1" thickBot="1" x14ac:dyDescent="0.35"/>
    <row r="3" spans="2:7" ht="39.75" customHeight="1" thickBot="1" x14ac:dyDescent="0.35">
      <c r="B3" s="201" t="s">
        <v>78</v>
      </c>
      <c r="C3" s="202"/>
      <c r="D3" s="202"/>
      <c r="E3" s="202"/>
      <c r="F3" s="203"/>
    </row>
    <row r="4" spans="2:7" s="30" customFormat="1" x14ac:dyDescent="0.3">
      <c r="B4" s="65" t="s">
        <v>1</v>
      </c>
      <c r="C4" s="66" t="s">
        <v>0</v>
      </c>
      <c r="D4" s="66" t="s">
        <v>2</v>
      </c>
      <c r="E4" s="66" t="s">
        <v>11</v>
      </c>
      <c r="F4" s="67" t="s">
        <v>89</v>
      </c>
    </row>
    <row r="5" spans="2:7" x14ac:dyDescent="0.3">
      <c r="B5" s="68" t="s">
        <v>12</v>
      </c>
      <c r="C5" s="69" t="s">
        <v>51</v>
      </c>
      <c r="D5" s="69" t="s">
        <v>10</v>
      </c>
      <c r="E5" s="70">
        <v>500</v>
      </c>
      <c r="F5" s="71" t="s">
        <v>117</v>
      </c>
      <c r="G5" s="38"/>
    </row>
    <row r="6" spans="2:7" x14ac:dyDescent="0.3">
      <c r="B6" s="68" t="s">
        <v>13</v>
      </c>
      <c r="C6" s="69" t="s">
        <v>52</v>
      </c>
      <c r="D6" s="69" t="s">
        <v>9</v>
      </c>
      <c r="E6" s="70">
        <v>1</v>
      </c>
      <c r="F6" s="71" t="s">
        <v>123</v>
      </c>
      <c r="G6" s="38"/>
    </row>
    <row r="7" spans="2:7" x14ac:dyDescent="0.3">
      <c r="B7" s="68" t="s">
        <v>14</v>
      </c>
      <c r="C7" s="69" t="s">
        <v>120</v>
      </c>
      <c r="D7" s="69" t="s">
        <v>8</v>
      </c>
      <c r="E7" s="70">
        <v>600</v>
      </c>
      <c r="F7" s="71" t="s">
        <v>121</v>
      </c>
      <c r="G7" s="38"/>
    </row>
    <row r="8" spans="2:7" x14ac:dyDescent="0.3">
      <c r="B8" s="68" t="s">
        <v>15</v>
      </c>
      <c r="C8" s="69" t="s">
        <v>99</v>
      </c>
      <c r="D8" s="69" t="s">
        <v>8</v>
      </c>
      <c r="E8" s="70">
        <v>350</v>
      </c>
      <c r="F8" s="71" t="s">
        <v>101</v>
      </c>
      <c r="G8" s="38"/>
    </row>
    <row r="9" spans="2:7" x14ac:dyDescent="0.3">
      <c r="B9" s="68" t="s">
        <v>16</v>
      </c>
      <c r="C9" s="69" t="s">
        <v>53</v>
      </c>
      <c r="D9" s="69" t="s">
        <v>8</v>
      </c>
      <c r="E9" s="70">
        <v>1200</v>
      </c>
      <c r="F9" s="71" t="s">
        <v>95</v>
      </c>
      <c r="G9" s="38"/>
    </row>
    <row r="10" spans="2:7" x14ac:dyDescent="0.3">
      <c r="B10" s="68" t="s">
        <v>17</v>
      </c>
      <c r="C10" s="69" t="s">
        <v>96</v>
      </c>
      <c r="D10" s="69" t="s">
        <v>8</v>
      </c>
      <c r="E10" s="70">
        <v>300</v>
      </c>
      <c r="F10" s="71" t="s">
        <v>104</v>
      </c>
      <c r="G10" s="38"/>
    </row>
    <row r="11" spans="2:7" x14ac:dyDescent="0.3">
      <c r="B11" s="68" t="s">
        <v>18</v>
      </c>
      <c r="C11" s="69" t="s">
        <v>55</v>
      </c>
      <c r="D11" s="69" t="s">
        <v>9</v>
      </c>
      <c r="E11" s="70">
        <v>2</v>
      </c>
      <c r="F11" s="71" t="s">
        <v>79</v>
      </c>
      <c r="G11" s="38"/>
    </row>
    <row r="12" spans="2:7" x14ac:dyDescent="0.3">
      <c r="B12" s="68" t="s">
        <v>19</v>
      </c>
      <c r="C12" s="69" t="s">
        <v>94</v>
      </c>
      <c r="D12" s="69" t="s">
        <v>8</v>
      </c>
      <c r="E12" s="70">
        <v>150</v>
      </c>
      <c r="F12" s="71" t="s">
        <v>97</v>
      </c>
      <c r="G12" s="38"/>
    </row>
    <row r="13" spans="2:7" x14ac:dyDescent="0.3">
      <c r="B13" s="68" t="s">
        <v>71</v>
      </c>
      <c r="C13" s="69" t="s">
        <v>128</v>
      </c>
      <c r="D13" s="69" t="s">
        <v>129</v>
      </c>
      <c r="E13" s="70">
        <v>20</v>
      </c>
      <c r="F13" s="71" t="s">
        <v>130</v>
      </c>
      <c r="G13" s="38"/>
    </row>
    <row r="14" spans="2:7" x14ac:dyDescent="0.3">
      <c r="B14" s="68" t="s">
        <v>72</v>
      </c>
      <c r="C14" s="69" t="s">
        <v>105</v>
      </c>
      <c r="D14" s="69" t="s">
        <v>10</v>
      </c>
      <c r="E14" s="70">
        <v>10</v>
      </c>
      <c r="F14" s="71" t="s">
        <v>108</v>
      </c>
      <c r="G14" s="38"/>
    </row>
    <row r="15" spans="2:7" x14ac:dyDescent="0.3">
      <c r="B15" s="68" t="s">
        <v>20</v>
      </c>
      <c r="C15" s="69" t="s">
        <v>106</v>
      </c>
      <c r="D15" s="69" t="s">
        <v>10</v>
      </c>
      <c r="E15" s="70">
        <v>35</v>
      </c>
      <c r="F15" s="71" t="s">
        <v>110</v>
      </c>
      <c r="G15" s="38"/>
    </row>
    <row r="16" spans="2:7" x14ac:dyDescent="0.3">
      <c r="B16" s="68" t="s">
        <v>21</v>
      </c>
      <c r="C16" s="69" t="s">
        <v>107</v>
      </c>
      <c r="D16" s="69" t="s">
        <v>10</v>
      </c>
      <c r="E16" s="70">
        <v>60</v>
      </c>
      <c r="F16" s="71" t="s">
        <v>109</v>
      </c>
      <c r="G16" s="38"/>
    </row>
    <row r="17" spans="2:7" x14ac:dyDescent="0.3">
      <c r="B17" s="68" t="s">
        <v>22</v>
      </c>
      <c r="C17" s="69" t="s">
        <v>100</v>
      </c>
      <c r="D17" s="69" t="s">
        <v>98</v>
      </c>
      <c r="E17" s="70">
        <v>130</v>
      </c>
      <c r="F17" s="71" t="s">
        <v>111</v>
      </c>
      <c r="G17" s="38"/>
    </row>
    <row r="18" spans="2:7" x14ac:dyDescent="0.3">
      <c r="B18" s="68" t="s">
        <v>23</v>
      </c>
      <c r="C18" s="69" t="s">
        <v>60</v>
      </c>
      <c r="D18" s="69" t="s">
        <v>10</v>
      </c>
      <c r="E18" s="70">
        <v>350</v>
      </c>
      <c r="F18" s="71" t="s">
        <v>63</v>
      </c>
      <c r="G18" s="38"/>
    </row>
    <row r="19" spans="2:7" x14ac:dyDescent="0.3">
      <c r="B19" s="68" t="s">
        <v>24</v>
      </c>
      <c r="C19" s="69" t="s">
        <v>56</v>
      </c>
      <c r="D19" s="69" t="s">
        <v>10</v>
      </c>
      <c r="E19" s="70">
        <v>1200</v>
      </c>
      <c r="F19" s="71" t="s">
        <v>81</v>
      </c>
      <c r="G19" s="38"/>
    </row>
    <row r="20" spans="2:7" x14ac:dyDescent="0.3">
      <c r="B20" s="68" t="s">
        <v>25</v>
      </c>
      <c r="C20" s="69" t="s">
        <v>57</v>
      </c>
      <c r="D20" s="69" t="s">
        <v>10</v>
      </c>
      <c r="E20" s="70">
        <v>350</v>
      </c>
      <c r="F20" s="71" t="s">
        <v>112</v>
      </c>
      <c r="G20" s="38"/>
    </row>
    <row r="21" spans="2:7" x14ac:dyDescent="0.3">
      <c r="B21" s="68" t="s">
        <v>26</v>
      </c>
      <c r="C21" s="69" t="s">
        <v>61</v>
      </c>
      <c r="D21" s="69" t="s">
        <v>10</v>
      </c>
      <c r="E21" s="70">
        <v>30</v>
      </c>
      <c r="F21" s="71" t="s">
        <v>80</v>
      </c>
      <c r="G21" s="38"/>
    </row>
    <row r="22" spans="2:7" x14ac:dyDescent="0.3">
      <c r="B22" s="68" t="s">
        <v>102</v>
      </c>
      <c r="C22" s="69" t="s">
        <v>84</v>
      </c>
      <c r="D22" s="69" t="s">
        <v>62</v>
      </c>
      <c r="E22" s="70">
        <v>3.5</v>
      </c>
      <c r="F22" s="71" t="s">
        <v>64</v>
      </c>
      <c r="G22" s="38"/>
    </row>
    <row r="23" spans="2:7" x14ac:dyDescent="0.3">
      <c r="B23" s="68" t="s">
        <v>103</v>
      </c>
      <c r="C23" s="69" t="s">
        <v>85</v>
      </c>
      <c r="D23" s="69" t="s">
        <v>62</v>
      </c>
      <c r="E23" s="70">
        <v>1.25</v>
      </c>
      <c r="F23" s="71" t="s">
        <v>86</v>
      </c>
      <c r="G23" s="38"/>
    </row>
    <row r="24" spans="2:7" x14ac:dyDescent="0.3">
      <c r="B24" s="68" t="s">
        <v>122</v>
      </c>
      <c r="C24" s="69" t="s">
        <v>65</v>
      </c>
      <c r="D24" s="69" t="s">
        <v>10</v>
      </c>
      <c r="E24" s="70">
        <v>28</v>
      </c>
      <c r="F24" s="71" t="s">
        <v>113</v>
      </c>
      <c r="G24" s="38"/>
    </row>
    <row r="25" spans="2:7" x14ac:dyDescent="0.3">
      <c r="B25" s="139" t="s">
        <v>127</v>
      </c>
      <c r="C25" s="140" t="s">
        <v>66</v>
      </c>
      <c r="D25" s="140" t="s">
        <v>10</v>
      </c>
      <c r="E25" s="141">
        <v>50</v>
      </c>
      <c r="F25" s="142" t="s">
        <v>114</v>
      </c>
      <c r="G25" s="38"/>
    </row>
    <row r="26" spans="2:7" ht="15" thickBot="1" x14ac:dyDescent="0.35">
      <c r="B26" s="99" t="s">
        <v>162</v>
      </c>
      <c r="C26" s="72" t="s">
        <v>163</v>
      </c>
      <c r="D26" s="72" t="s">
        <v>8</v>
      </c>
      <c r="E26" s="73">
        <v>200</v>
      </c>
      <c r="F26" s="74" t="s">
        <v>165</v>
      </c>
    </row>
    <row r="27" spans="2:7" x14ac:dyDescent="0.3">
      <c r="B27" s="31"/>
      <c r="C27" s="64"/>
      <c r="D27" s="32"/>
      <c r="E27" s="33"/>
      <c r="F27" s="32"/>
    </row>
    <row r="28" spans="2:7" x14ac:dyDescent="0.3">
      <c r="B28" s="31"/>
      <c r="C28" s="205"/>
      <c r="D28" s="205"/>
      <c r="E28" s="205"/>
      <c r="F28" s="205"/>
    </row>
    <row r="29" spans="2:7" x14ac:dyDescent="0.3">
      <c r="B29" s="31"/>
      <c r="C29" s="205"/>
      <c r="D29" s="205"/>
      <c r="E29" s="205"/>
      <c r="F29" s="205"/>
    </row>
    <row r="30" spans="2:7" x14ac:dyDescent="0.3">
      <c r="B30" s="31"/>
      <c r="C30" s="32"/>
      <c r="D30" s="32"/>
      <c r="E30" s="32"/>
      <c r="F30" s="32"/>
    </row>
    <row r="31" spans="2:7" x14ac:dyDescent="0.3">
      <c r="B31" s="31"/>
      <c r="C31" s="205"/>
      <c r="D31" s="205"/>
      <c r="E31" s="205"/>
      <c r="F31" s="205"/>
    </row>
    <row r="32" spans="2:7" x14ac:dyDescent="0.3">
      <c r="B32" s="31"/>
      <c r="C32" s="204"/>
      <c r="D32" s="204"/>
      <c r="E32" s="204"/>
      <c r="F32" s="204"/>
    </row>
    <row r="33" spans="2:6" x14ac:dyDescent="0.3">
      <c r="B33" s="31"/>
      <c r="C33" s="204"/>
      <c r="D33" s="204"/>
      <c r="E33" s="204"/>
      <c r="F33" s="204"/>
    </row>
    <row r="34" spans="2:6" x14ac:dyDescent="0.3">
      <c r="B34" s="31"/>
      <c r="C34" s="204"/>
      <c r="D34" s="204"/>
      <c r="E34" s="204"/>
      <c r="F34" s="204"/>
    </row>
    <row r="35" spans="2:6" x14ac:dyDescent="0.3">
      <c r="B35" s="31"/>
      <c r="C35" s="205"/>
      <c r="D35" s="205"/>
      <c r="E35" s="205"/>
      <c r="F35" s="205"/>
    </row>
    <row r="36" spans="2:6" x14ac:dyDescent="0.3">
      <c r="B36" s="31"/>
      <c r="C36" s="32"/>
      <c r="D36" s="32"/>
      <c r="E36" s="63"/>
      <c r="F36" s="32"/>
    </row>
    <row r="37" spans="2:6" x14ac:dyDescent="0.3">
      <c r="B37" s="31"/>
      <c r="C37" s="64"/>
      <c r="D37" s="32"/>
      <c r="E37" s="63"/>
      <c r="F37" s="32"/>
    </row>
    <row r="38" spans="2:6" x14ac:dyDescent="0.3">
      <c r="B38" s="31"/>
      <c r="C38" s="32"/>
      <c r="D38" s="32"/>
      <c r="E38" s="31"/>
      <c r="F38" s="32"/>
    </row>
    <row r="39" spans="2:6" x14ac:dyDescent="0.3">
      <c r="B39" s="31"/>
      <c r="C39" s="32"/>
      <c r="D39" s="32"/>
      <c r="E39" s="31"/>
      <c r="F39" s="32"/>
    </row>
    <row r="40" spans="2:6" x14ac:dyDescent="0.3">
      <c r="B40" s="31"/>
      <c r="C40" s="32"/>
      <c r="D40" s="32"/>
      <c r="E40" s="31"/>
      <c r="F40" s="32"/>
    </row>
    <row r="41" spans="2:6" x14ac:dyDescent="0.3">
      <c r="B41" s="31"/>
      <c r="C41" s="32"/>
      <c r="D41" s="32"/>
      <c r="E41" s="31"/>
      <c r="F41" s="32"/>
    </row>
    <row r="42" spans="2:6" x14ac:dyDescent="0.3">
      <c r="B42" s="31"/>
      <c r="C42" s="204"/>
      <c r="D42" s="204"/>
      <c r="E42" s="204"/>
      <c r="F42" s="204"/>
    </row>
    <row r="43" spans="2:6" x14ac:dyDescent="0.3">
      <c r="B43" s="31"/>
      <c r="C43" s="204"/>
      <c r="D43" s="204"/>
      <c r="E43" s="204"/>
      <c r="F43" s="204"/>
    </row>
    <row r="44" spans="2:6" x14ac:dyDescent="0.3">
      <c r="B44" s="31"/>
      <c r="C44" s="204"/>
      <c r="D44" s="204"/>
      <c r="E44" s="204"/>
      <c r="F44" s="204"/>
    </row>
    <row r="45" spans="2:6" x14ac:dyDescent="0.3">
      <c r="B45" s="31"/>
      <c r="C45" s="32"/>
      <c r="D45" s="32"/>
      <c r="E45" s="31"/>
      <c r="F45" s="32"/>
    </row>
    <row r="46" spans="2:6" x14ac:dyDescent="0.3">
      <c r="B46" s="31"/>
      <c r="C46" s="32"/>
      <c r="D46" s="32"/>
      <c r="E46" s="31"/>
      <c r="F46" s="32"/>
    </row>
  </sheetData>
  <sheetProtection password="CC2A" sheet="1" selectLockedCells="1" selectUnlockedCells="1"/>
  <dataConsolidate/>
  <mergeCells count="7">
    <mergeCell ref="B3:F3"/>
    <mergeCell ref="C32:F34"/>
    <mergeCell ref="C42:F44"/>
    <mergeCell ref="C28:F28"/>
    <mergeCell ref="C29:F29"/>
    <mergeCell ref="C31:F31"/>
    <mergeCell ref="C35:F35"/>
  </mergeCells>
  <pageMargins left="0.31496062992125984" right="0.31496062992125984" top="0.35433070866141736" bottom="0.35433070866141736" header="0.31496062992125984" footer="0.31496062992125984"/>
  <pageSetup paperSize="9"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Zeros="0" workbookViewId="0">
      <selection activeCell="E34" sqref="E34"/>
    </sheetView>
  </sheetViews>
  <sheetFormatPr defaultRowHeight="14.4" x14ac:dyDescent="0.3"/>
  <cols>
    <col min="1" max="1" width="9.109375" style="76" customWidth="1"/>
    <col min="2" max="2" width="40.44140625" style="76" customWidth="1"/>
    <col min="3" max="3" width="13.109375" style="77" customWidth="1"/>
    <col min="4" max="4" width="4.44140625" style="76" customWidth="1"/>
    <col min="5" max="5" width="36.109375" style="76" customWidth="1"/>
    <col min="6" max="6" width="14.44140625" style="76" customWidth="1"/>
    <col min="7" max="7" width="8.88671875" style="76"/>
    <col min="8" max="8" width="15.44140625" style="76" customWidth="1"/>
    <col min="9" max="9" width="17.44140625" style="76" customWidth="1"/>
    <col min="10" max="10" width="12.6640625" style="76" customWidth="1"/>
    <col min="11" max="11" width="15" style="76" customWidth="1"/>
    <col min="12" max="16384" width="8.88671875" style="76"/>
  </cols>
  <sheetData>
    <row r="1" spans="1:13" s="75" customFormat="1" x14ac:dyDescent="0.3">
      <c r="A1" s="121"/>
      <c r="B1" s="206" t="s">
        <v>36</v>
      </c>
      <c r="C1" s="206"/>
      <c r="D1" s="206"/>
      <c r="E1" s="206"/>
      <c r="F1" s="206"/>
      <c r="G1" s="121"/>
      <c r="H1" s="122"/>
      <c r="I1" s="122"/>
      <c r="J1" s="122"/>
      <c r="K1" s="123"/>
      <c r="L1" s="123"/>
      <c r="M1" s="124"/>
    </row>
    <row r="2" spans="1:13" s="75" customFormat="1" x14ac:dyDescent="0.3">
      <c r="A2" s="125" t="s">
        <v>1</v>
      </c>
      <c r="B2" s="206" t="s">
        <v>38</v>
      </c>
      <c r="C2" s="206"/>
      <c r="D2" s="121"/>
      <c r="E2" s="206" t="s">
        <v>37</v>
      </c>
      <c r="F2" s="206"/>
      <c r="G2" s="121"/>
      <c r="H2" s="121"/>
      <c r="I2" s="126"/>
      <c r="J2" s="121"/>
      <c r="K2" s="127" t="s">
        <v>48</v>
      </c>
      <c r="L2" s="123"/>
      <c r="M2" s="124"/>
    </row>
    <row r="3" spans="1:13" x14ac:dyDescent="0.3">
      <c r="A3" s="128" t="s">
        <v>12</v>
      </c>
      <c r="B3" s="129" t="str">
        <f>'Standard Costs'!C5</f>
        <v>Survey/Plan Production</v>
      </c>
      <c r="C3" s="130">
        <f>'Standard Costs'!E5</f>
        <v>500</v>
      </c>
      <c r="D3" s="129"/>
      <c r="E3" s="128" t="s">
        <v>12</v>
      </c>
      <c r="F3" s="131" t="str">
        <f>'Standard Costs'!D5</f>
        <v>Each</v>
      </c>
      <c r="G3" s="129"/>
      <c r="H3" s="128" t="s">
        <v>12</v>
      </c>
      <c r="I3" s="130">
        <f>'Standard Costs'!E5</f>
        <v>500</v>
      </c>
      <c r="J3" s="132"/>
      <c r="K3" s="127" t="s">
        <v>28</v>
      </c>
      <c r="L3" s="127"/>
      <c r="M3" s="133"/>
    </row>
    <row r="4" spans="1:13" x14ac:dyDescent="0.3">
      <c r="A4" s="128" t="s">
        <v>13</v>
      </c>
      <c r="B4" s="129" t="str">
        <f>'Standard Costs'!C6</f>
        <v>Thinning Ride Edge</v>
      </c>
      <c r="C4" s="130">
        <f>'Standard Costs'!E6</f>
        <v>1</v>
      </c>
      <c r="D4" s="129"/>
      <c r="E4" s="128" t="s">
        <v>13</v>
      </c>
      <c r="F4" s="131" t="str">
        <f>'Standard Costs'!D6</f>
        <v>Linear Metre</v>
      </c>
      <c r="G4" s="129"/>
      <c r="H4" s="128" t="s">
        <v>13</v>
      </c>
      <c r="I4" s="130">
        <f>'Standard Costs'!E6</f>
        <v>1</v>
      </c>
      <c r="J4" s="132"/>
      <c r="K4" s="127" t="s">
        <v>29</v>
      </c>
      <c r="L4" s="127"/>
      <c r="M4" s="133"/>
    </row>
    <row r="5" spans="1:13" x14ac:dyDescent="0.3">
      <c r="A5" s="128" t="s">
        <v>14</v>
      </c>
      <c r="B5" s="129" t="str">
        <f>'Standard Costs'!C7</f>
        <v>Scallop Creation</v>
      </c>
      <c r="C5" s="130">
        <f>'Standard Costs'!E7</f>
        <v>600</v>
      </c>
      <c r="D5" s="129"/>
      <c r="E5" s="128" t="s">
        <v>14</v>
      </c>
      <c r="F5" s="131" t="str">
        <f>'Standard Costs'!D7</f>
        <v>Hectare</v>
      </c>
      <c r="G5" s="129"/>
      <c r="H5" s="128" t="s">
        <v>14</v>
      </c>
      <c r="I5" s="130">
        <f>'Standard Costs'!E7</f>
        <v>600</v>
      </c>
      <c r="J5" s="132"/>
      <c r="K5" s="127"/>
      <c r="L5" s="127"/>
      <c r="M5" s="133"/>
    </row>
    <row r="6" spans="1:13" x14ac:dyDescent="0.3">
      <c r="A6" s="128" t="s">
        <v>15</v>
      </c>
      <c r="B6" s="129" t="str">
        <f>'Standard Costs'!C8</f>
        <v>Timber Extraction</v>
      </c>
      <c r="C6" s="130">
        <f>'Standard Costs'!E8</f>
        <v>350</v>
      </c>
      <c r="D6" s="129"/>
      <c r="E6" s="128" t="s">
        <v>15</v>
      </c>
      <c r="F6" s="131" t="str">
        <f>'Standard Costs'!D8</f>
        <v>Hectare</v>
      </c>
      <c r="G6" s="129"/>
      <c r="H6" s="128" t="s">
        <v>15</v>
      </c>
      <c r="I6" s="130">
        <f>'Standard Costs'!E8</f>
        <v>350</v>
      </c>
      <c r="J6" s="132"/>
      <c r="K6" s="127"/>
      <c r="L6" s="127"/>
      <c r="M6" s="133"/>
    </row>
    <row r="7" spans="1:13" x14ac:dyDescent="0.3">
      <c r="A7" s="128" t="s">
        <v>16</v>
      </c>
      <c r="B7" s="129" t="str">
        <f>'Standard Costs'!C9</f>
        <v>Coppicing</v>
      </c>
      <c r="C7" s="130">
        <f>'Standard Costs'!E9</f>
        <v>1200</v>
      </c>
      <c r="D7" s="129"/>
      <c r="E7" s="128" t="s">
        <v>16</v>
      </c>
      <c r="F7" s="131" t="str">
        <f>'Standard Costs'!D9</f>
        <v>Hectare</v>
      </c>
      <c r="G7" s="129"/>
      <c r="H7" s="128" t="s">
        <v>16</v>
      </c>
      <c r="I7" s="130">
        <f>'Standard Costs'!E9</f>
        <v>1200</v>
      </c>
      <c r="J7" s="132"/>
      <c r="K7" s="127"/>
      <c r="L7" s="127"/>
      <c r="M7" s="133"/>
    </row>
    <row r="8" spans="1:13" x14ac:dyDescent="0.3">
      <c r="A8" s="128" t="s">
        <v>17</v>
      </c>
      <c r="B8" s="129" t="str">
        <f>'Standard Costs'!C10</f>
        <v>Pruning</v>
      </c>
      <c r="C8" s="130">
        <f>'Standard Costs'!E10</f>
        <v>300</v>
      </c>
      <c r="D8" s="129"/>
      <c r="E8" s="128" t="s">
        <v>17</v>
      </c>
      <c r="F8" s="131" t="str">
        <f>'Standard Costs'!D10</f>
        <v>Hectare</v>
      </c>
      <c r="G8" s="129"/>
      <c r="H8" s="128" t="s">
        <v>17</v>
      </c>
      <c r="I8" s="130">
        <f>'Standard Costs'!E10</f>
        <v>300</v>
      </c>
      <c r="J8" s="132"/>
      <c r="K8" s="127"/>
      <c r="L8" s="127"/>
      <c r="M8" s="133"/>
    </row>
    <row r="9" spans="1:13" x14ac:dyDescent="0.3">
      <c r="A9" s="128" t="s">
        <v>18</v>
      </c>
      <c r="B9" s="129" t="str">
        <f>'Standard Costs'!C11</f>
        <v>Fence Removal</v>
      </c>
      <c r="C9" s="130">
        <f>'Standard Costs'!E11</f>
        <v>2</v>
      </c>
      <c r="D9" s="129"/>
      <c r="E9" s="128" t="s">
        <v>18</v>
      </c>
      <c r="F9" s="131" t="str">
        <f>'Standard Costs'!D11</f>
        <v>Linear Metre</v>
      </c>
      <c r="G9" s="129"/>
      <c r="H9" s="128" t="s">
        <v>18</v>
      </c>
      <c r="I9" s="130">
        <f>'Standard Costs'!E11</f>
        <v>2</v>
      </c>
      <c r="J9" s="132"/>
      <c r="K9" s="127"/>
      <c r="L9" s="127"/>
      <c r="M9" s="133"/>
    </row>
    <row r="10" spans="1:13" x14ac:dyDescent="0.3">
      <c r="A10" s="128" t="s">
        <v>19</v>
      </c>
      <c r="B10" s="129" t="str">
        <f>'Standard Costs'!C12</f>
        <v>Tree Guard Removal</v>
      </c>
      <c r="C10" s="130">
        <f>'Standard Costs'!E12</f>
        <v>150</v>
      </c>
      <c r="D10" s="129"/>
      <c r="E10" s="128" t="s">
        <v>19</v>
      </c>
      <c r="F10" s="131" t="str">
        <f>'Standard Costs'!D12</f>
        <v>Hectare</v>
      </c>
      <c r="G10" s="129"/>
      <c r="H10" s="128" t="s">
        <v>19</v>
      </c>
      <c r="I10" s="130">
        <f>'Standard Costs'!E12</f>
        <v>150</v>
      </c>
      <c r="J10" s="132"/>
      <c r="K10" s="127"/>
      <c r="L10" s="127"/>
      <c r="M10" s="133"/>
    </row>
    <row r="11" spans="1:13" x14ac:dyDescent="0.3">
      <c r="A11" s="128" t="s">
        <v>71</v>
      </c>
      <c r="B11" s="129" t="str">
        <f>'Standard Costs'!C13</f>
        <v>Mensuration Plot</v>
      </c>
      <c r="C11" s="130">
        <f>'Standard Costs'!E13</f>
        <v>20</v>
      </c>
      <c r="D11" s="129"/>
      <c r="E11" s="128" t="s">
        <v>71</v>
      </c>
      <c r="F11" s="131" t="str">
        <f>'Standard Costs'!D13</f>
        <v>Per Plot</v>
      </c>
      <c r="G11" s="129"/>
      <c r="H11" s="128" t="s">
        <v>71</v>
      </c>
      <c r="I11" s="130">
        <f>'Standard Costs'!E13</f>
        <v>20</v>
      </c>
      <c r="J11" s="132"/>
      <c r="K11" s="127"/>
      <c r="L11" s="127"/>
      <c r="M11" s="133"/>
    </row>
    <row r="12" spans="1:13" x14ac:dyDescent="0.3">
      <c r="A12" s="128" t="s">
        <v>72</v>
      </c>
      <c r="B12" s="129" t="str">
        <f>'Standard Costs'!C14</f>
        <v>Squirrel Spring Trap</v>
      </c>
      <c r="C12" s="130">
        <f>'Standard Costs'!E14</f>
        <v>10</v>
      </c>
      <c r="D12" s="129"/>
      <c r="E12" s="128" t="s">
        <v>72</v>
      </c>
      <c r="F12" s="131" t="str">
        <f>'Standard Costs'!D14</f>
        <v>Each</v>
      </c>
      <c r="G12" s="129"/>
      <c r="H12" s="128" t="s">
        <v>72</v>
      </c>
      <c r="I12" s="130">
        <f>'Standard Costs'!E14</f>
        <v>10</v>
      </c>
      <c r="J12" s="132"/>
      <c r="K12" s="127"/>
      <c r="L12" s="127"/>
      <c r="M12" s="133"/>
    </row>
    <row r="13" spans="1:13" x14ac:dyDescent="0.3">
      <c r="A13" s="128" t="s">
        <v>20</v>
      </c>
      <c r="B13" s="129" t="str">
        <f>'Standard Costs'!C15</f>
        <v>Squirrel Live Cage Trap</v>
      </c>
      <c r="C13" s="130">
        <f>'Standard Costs'!E15</f>
        <v>35</v>
      </c>
      <c r="D13" s="129"/>
      <c r="E13" s="128" t="s">
        <v>20</v>
      </c>
      <c r="F13" s="131" t="str">
        <f>'Standard Costs'!D15</f>
        <v>Each</v>
      </c>
      <c r="G13" s="129"/>
      <c r="H13" s="128" t="s">
        <v>20</v>
      </c>
      <c r="I13" s="130">
        <f>'Standard Costs'!E15</f>
        <v>35</v>
      </c>
      <c r="J13" s="132"/>
      <c r="K13" s="127"/>
      <c r="L13" s="127"/>
      <c r="M13" s="133"/>
    </row>
    <row r="14" spans="1:13" x14ac:dyDescent="0.3">
      <c r="A14" s="128" t="s">
        <v>21</v>
      </c>
      <c r="B14" s="129" t="str">
        <f>'Standard Costs'!C16</f>
        <v>Squirrel Kania or WCS Tube Trap</v>
      </c>
      <c r="C14" s="130">
        <f>'Standard Costs'!E16</f>
        <v>60</v>
      </c>
      <c r="D14" s="129"/>
      <c r="E14" s="128" t="s">
        <v>21</v>
      </c>
      <c r="F14" s="131" t="str">
        <f>'Standard Costs'!D16</f>
        <v>Each</v>
      </c>
      <c r="G14" s="129"/>
      <c r="H14" s="128" t="s">
        <v>21</v>
      </c>
      <c r="I14" s="130">
        <f>'Standard Costs'!E16</f>
        <v>60</v>
      </c>
      <c r="J14" s="129"/>
      <c r="K14" s="127"/>
      <c r="L14" s="127"/>
      <c r="M14" s="133"/>
    </row>
    <row r="15" spans="1:13" x14ac:dyDescent="0.3">
      <c r="A15" s="128" t="s">
        <v>22</v>
      </c>
      <c r="B15" s="129" t="str">
        <f>'Standard Costs'!C17</f>
        <v xml:space="preserve">Squirrel Control </v>
      </c>
      <c r="C15" s="130">
        <f>'Standard Costs'!E17</f>
        <v>130</v>
      </c>
      <c r="D15" s="129"/>
      <c r="E15" s="128" t="s">
        <v>22</v>
      </c>
      <c r="F15" s="131" t="str">
        <f>'Standard Costs'!D17</f>
        <v>Trap per Season</v>
      </c>
      <c r="G15" s="129"/>
      <c r="H15" s="128" t="s">
        <v>22</v>
      </c>
      <c r="I15" s="130">
        <f>'Standard Costs'!E17</f>
        <v>130</v>
      </c>
      <c r="J15" s="129"/>
      <c r="K15" s="127"/>
      <c r="L15" s="127"/>
      <c r="M15" s="133"/>
    </row>
    <row r="16" spans="1:13" x14ac:dyDescent="0.3">
      <c r="A16" s="128" t="s">
        <v>23</v>
      </c>
      <c r="B16" s="129" t="str">
        <f>'Standard Costs'!C18</f>
        <v>Deer High Seat</v>
      </c>
      <c r="C16" s="130">
        <f>'Standard Costs'!E18</f>
        <v>350</v>
      </c>
      <c r="D16" s="129"/>
      <c r="E16" s="128" t="s">
        <v>23</v>
      </c>
      <c r="F16" s="131" t="str">
        <f>'Standard Costs'!D18</f>
        <v>Each</v>
      </c>
      <c r="G16" s="129"/>
      <c r="H16" s="128" t="s">
        <v>23</v>
      </c>
      <c r="I16" s="130">
        <f>'Standard Costs'!E18</f>
        <v>350</v>
      </c>
      <c r="J16" s="134"/>
      <c r="K16" s="127"/>
      <c r="L16" s="127"/>
      <c r="M16" s="133"/>
    </row>
    <row r="17" spans="1:13" x14ac:dyDescent="0.3">
      <c r="A17" s="128" t="s">
        <v>24</v>
      </c>
      <c r="B17" s="129" t="str">
        <f>'Standard Costs'!C19</f>
        <v>A1 Interpretation Board</v>
      </c>
      <c r="C17" s="130">
        <f>'Standard Costs'!E19</f>
        <v>1200</v>
      </c>
      <c r="D17" s="129"/>
      <c r="E17" s="128" t="s">
        <v>24</v>
      </c>
      <c r="F17" s="131" t="str">
        <f>'Standard Costs'!D19</f>
        <v>Each</v>
      </c>
      <c r="G17" s="129"/>
      <c r="H17" s="128" t="s">
        <v>24</v>
      </c>
      <c r="I17" s="130">
        <f>'Standard Costs'!E19</f>
        <v>1200</v>
      </c>
      <c r="J17" s="121"/>
      <c r="K17" s="127"/>
      <c r="L17" s="127"/>
      <c r="M17" s="133"/>
    </row>
    <row r="18" spans="1:13" x14ac:dyDescent="0.3">
      <c r="A18" s="128" t="s">
        <v>25</v>
      </c>
      <c r="B18" s="129" t="str">
        <f>'Standard Costs'!C20</f>
        <v xml:space="preserve">Notice Board </v>
      </c>
      <c r="C18" s="130">
        <f>'Standard Costs'!E20</f>
        <v>350</v>
      </c>
      <c r="D18" s="129"/>
      <c r="E18" s="128" t="s">
        <v>25</v>
      </c>
      <c r="F18" s="131" t="str">
        <f>'Standard Costs'!D20</f>
        <v>Each</v>
      </c>
      <c r="G18" s="129"/>
      <c r="H18" s="128" t="s">
        <v>25</v>
      </c>
      <c r="I18" s="130">
        <f>'Standard Costs'!E20</f>
        <v>350</v>
      </c>
      <c r="J18" s="132"/>
      <c r="K18" s="127"/>
      <c r="L18" s="127"/>
      <c r="M18" s="133"/>
    </row>
    <row r="19" spans="1:13" x14ac:dyDescent="0.3">
      <c r="A19" s="128" t="s">
        <v>26</v>
      </c>
      <c r="B19" s="129" t="str">
        <f>'Standard Costs'!C21</f>
        <v>Post &amp; Waymarkers</v>
      </c>
      <c r="C19" s="130">
        <f>'Standard Costs'!E21</f>
        <v>30</v>
      </c>
      <c r="D19" s="129"/>
      <c r="E19" s="128" t="s">
        <v>26</v>
      </c>
      <c r="F19" s="131" t="str">
        <f>'Standard Costs'!D21</f>
        <v>Each</v>
      </c>
      <c r="G19" s="129"/>
      <c r="H19" s="128" t="s">
        <v>26</v>
      </c>
      <c r="I19" s="130">
        <f>'Standard Costs'!E21</f>
        <v>30</v>
      </c>
      <c r="J19" s="132"/>
      <c r="K19" s="127"/>
      <c r="L19" s="127"/>
      <c r="M19" s="133"/>
    </row>
    <row r="20" spans="1:13" x14ac:dyDescent="0.3">
      <c r="A20" s="128" t="s">
        <v>102</v>
      </c>
      <c r="B20" s="129" t="str">
        <f>'Standard Costs'!C22</f>
        <v>Pond Restoration (first 100m sq. m)</v>
      </c>
      <c r="C20" s="130">
        <f>'Standard Costs'!E22</f>
        <v>3.5</v>
      </c>
      <c r="D20" s="129"/>
      <c r="E20" s="128" t="s">
        <v>102</v>
      </c>
      <c r="F20" s="131" t="str">
        <f>'Standard Costs'!D22</f>
        <v>m2</v>
      </c>
      <c r="G20" s="129"/>
      <c r="H20" s="128" t="s">
        <v>102</v>
      </c>
      <c r="I20" s="130">
        <f>'Standard Costs'!E22</f>
        <v>3.5</v>
      </c>
      <c r="J20" s="132"/>
      <c r="K20" s="127"/>
      <c r="L20" s="127"/>
      <c r="M20" s="133"/>
    </row>
    <row r="21" spans="1:13" x14ac:dyDescent="0.3">
      <c r="A21" s="128" t="s">
        <v>103</v>
      </c>
      <c r="B21" s="129" t="str">
        <f>'Standard Costs'!C23</f>
        <v>Pond Restoration (&gt;100 sq. m)</v>
      </c>
      <c r="C21" s="130">
        <f>'Standard Costs'!E23</f>
        <v>1.25</v>
      </c>
      <c r="D21" s="129"/>
      <c r="E21" s="128" t="s">
        <v>103</v>
      </c>
      <c r="F21" s="131" t="str">
        <f>'Standard Costs'!D23</f>
        <v>m2</v>
      </c>
      <c r="G21" s="129"/>
      <c r="H21" s="128" t="s">
        <v>103</v>
      </c>
      <c r="I21" s="130">
        <f>'Standard Costs'!E23</f>
        <v>1.25</v>
      </c>
      <c r="J21" s="132"/>
      <c r="K21" s="127"/>
      <c r="L21" s="127"/>
      <c r="M21" s="133"/>
    </row>
    <row r="22" spans="1:13" x14ac:dyDescent="0.3">
      <c r="A22" s="128" t="s">
        <v>122</v>
      </c>
      <c r="B22" s="129" t="str">
        <f>'Standard Costs'!C24</f>
        <v>Bird/Bat Box</v>
      </c>
      <c r="C22" s="130">
        <f>'Standard Costs'!E24</f>
        <v>28</v>
      </c>
      <c r="D22" s="129"/>
      <c r="E22" s="128" t="s">
        <v>122</v>
      </c>
      <c r="F22" s="131" t="str">
        <f>'Standard Costs'!D24</f>
        <v>Each</v>
      </c>
      <c r="G22" s="129"/>
      <c r="H22" s="128" t="s">
        <v>122</v>
      </c>
      <c r="I22" s="130">
        <f>'Standard Costs'!E24</f>
        <v>28</v>
      </c>
      <c r="J22" s="132"/>
      <c r="K22" s="127"/>
      <c r="L22" s="127"/>
      <c r="M22" s="133"/>
    </row>
    <row r="23" spans="1:13" x14ac:dyDescent="0.3">
      <c r="A23" s="128" t="s">
        <v>127</v>
      </c>
      <c r="B23" s="129" t="str">
        <f>'Standard Costs'!C25</f>
        <v>Owl Box</v>
      </c>
      <c r="C23" s="130">
        <f>'Standard Costs'!E25</f>
        <v>50</v>
      </c>
      <c r="D23" s="129"/>
      <c r="E23" s="128" t="s">
        <v>127</v>
      </c>
      <c r="F23" s="131" t="str">
        <f>'Standard Costs'!D25</f>
        <v>Each</v>
      </c>
      <c r="G23" s="129"/>
      <c r="H23" s="128" t="s">
        <v>127</v>
      </c>
      <c r="I23" s="130">
        <f>'Standard Costs'!E25</f>
        <v>50</v>
      </c>
      <c r="J23" s="132"/>
      <c r="K23" s="127"/>
      <c r="L23" s="127"/>
      <c r="M23" s="133"/>
    </row>
    <row r="24" spans="1:13" x14ac:dyDescent="0.3">
      <c r="A24" s="128" t="s">
        <v>162</v>
      </c>
      <c r="B24" s="129" t="s">
        <v>163</v>
      </c>
      <c r="C24" s="130">
        <v>200</v>
      </c>
      <c r="D24" s="129"/>
      <c r="E24" s="128" t="s">
        <v>162</v>
      </c>
      <c r="F24" s="131" t="s">
        <v>8</v>
      </c>
      <c r="G24" s="129"/>
      <c r="H24" s="128" t="s">
        <v>162</v>
      </c>
      <c r="I24" s="130">
        <v>200</v>
      </c>
      <c r="J24" s="132"/>
      <c r="K24" s="127"/>
      <c r="L24" s="127"/>
      <c r="M24" s="133"/>
    </row>
    <row r="25" spans="1:13" x14ac:dyDescent="0.3">
      <c r="A25" s="129"/>
      <c r="B25" s="133"/>
      <c r="C25" s="135"/>
      <c r="D25" s="129"/>
      <c r="E25" s="129"/>
      <c r="F25" s="129"/>
      <c r="G25" s="129"/>
      <c r="H25" s="129"/>
      <c r="I25" s="129"/>
      <c r="J25" s="132"/>
      <c r="K25" s="127"/>
      <c r="L25" s="127"/>
      <c r="M25" s="133"/>
    </row>
    <row r="26" spans="1:13" x14ac:dyDescent="0.3">
      <c r="A26" s="127"/>
      <c r="B26" s="129" t="s">
        <v>39</v>
      </c>
      <c r="C26" s="136"/>
      <c r="D26" s="127"/>
      <c r="E26" s="127"/>
      <c r="F26" s="127"/>
      <c r="G26" s="127"/>
      <c r="H26" s="127"/>
      <c r="I26" s="127"/>
      <c r="J26" s="137"/>
      <c r="K26" s="127"/>
      <c r="L26" s="127"/>
      <c r="M26" s="133"/>
    </row>
    <row r="27" spans="1:13" x14ac:dyDescent="0.3">
      <c r="A27" s="127"/>
      <c r="B27" s="127" t="s">
        <v>49</v>
      </c>
      <c r="C27" s="136"/>
      <c r="D27" s="127"/>
      <c r="E27" s="127"/>
      <c r="F27" s="127"/>
      <c r="G27" s="127"/>
      <c r="H27" s="127"/>
      <c r="I27" s="127"/>
      <c r="J27" s="137"/>
      <c r="K27" s="127"/>
      <c r="L27" s="127"/>
      <c r="M27" s="133"/>
    </row>
    <row r="28" spans="1:13" x14ac:dyDescent="0.3">
      <c r="A28" s="127"/>
      <c r="B28" s="127"/>
      <c r="C28" s="136"/>
      <c r="D28" s="127"/>
      <c r="E28" s="127"/>
      <c r="F28" s="127"/>
      <c r="G28" s="127"/>
      <c r="H28" s="127"/>
      <c r="I28" s="127"/>
      <c r="J28" s="127"/>
      <c r="K28" s="127"/>
      <c r="L28" s="127"/>
      <c r="M28" s="133"/>
    </row>
    <row r="29" spans="1:13" x14ac:dyDescent="0.3">
      <c r="A29" s="127"/>
      <c r="B29" s="127"/>
      <c r="C29" s="136"/>
      <c r="D29" s="127"/>
      <c r="E29" s="127"/>
      <c r="F29" s="127"/>
      <c r="G29" s="127"/>
      <c r="H29" s="127"/>
      <c r="I29" s="127"/>
      <c r="J29" s="127"/>
      <c r="K29" s="127"/>
      <c r="L29" s="127"/>
      <c r="M29" s="133"/>
    </row>
    <row r="30" spans="1:13" x14ac:dyDescent="0.3">
      <c r="A30" s="127"/>
      <c r="B30" s="127"/>
      <c r="C30" s="136"/>
      <c r="D30" s="127"/>
      <c r="E30" s="127"/>
      <c r="F30" s="127"/>
      <c r="G30" s="127"/>
      <c r="H30" s="127"/>
      <c r="I30" s="127"/>
      <c r="J30" s="127"/>
      <c r="K30" s="127"/>
      <c r="L30" s="127"/>
      <c r="M30" s="133"/>
    </row>
    <row r="31" spans="1:13" x14ac:dyDescent="0.3">
      <c r="A31" s="127"/>
      <c r="B31" s="127"/>
      <c r="C31" s="136"/>
      <c r="D31" s="127"/>
      <c r="E31" s="127"/>
      <c r="F31" s="127"/>
      <c r="G31" s="127"/>
      <c r="H31" s="127"/>
      <c r="I31" s="127"/>
      <c r="J31" s="127"/>
      <c r="K31" s="127"/>
      <c r="L31" s="127"/>
      <c r="M31" s="133"/>
    </row>
    <row r="32" spans="1:13" x14ac:dyDescent="0.3">
      <c r="A32" s="127"/>
      <c r="B32" s="127"/>
      <c r="C32" s="136"/>
      <c r="D32" s="127"/>
      <c r="E32" s="127"/>
      <c r="F32" s="127"/>
      <c r="G32" s="127"/>
      <c r="H32" s="127"/>
      <c r="I32" s="127"/>
      <c r="J32" s="127"/>
      <c r="K32" s="127"/>
      <c r="L32" s="127"/>
      <c r="M32" s="133"/>
    </row>
    <row r="33" spans="1:13" x14ac:dyDescent="0.3">
      <c r="A33" s="127"/>
      <c r="B33" s="127"/>
      <c r="C33" s="136"/>
      <c r="D33" s="127"/>
      <c r="E33" s="127"/>
      <c r="F33" s="127"/>
      <c r="G33" s="127"/>
      <c r="H33" s="127"/>
      <c r="I33" s="127"/>
      <c r="J33" s="127"/>
      <c r="K33" s="127"/>
      <c r="L33" s="127"/>
      <c r="M33" s="133"/>
    </row>
    <row r="34" spans="1:13" x14ac:dyDescent="0.3">
      <c r="A34" s="127"/>
      <c r="B34" s="127"/>
      <c r="C34" s="136"/>
      <c r="D34" s="127"/>
      <c r="E34" s="127"/>
      <c r="F34" s="127"/>
      <c r="G34" s="127"/>
      <c r="H34" s="127"/>
      <c r="I34" s="127"/>
      <c r="J34" s="127"/>
      <c r="K34" s="127"/>
      <c r="L34" s="127"/>
      <c r="M34" s="133"/>
    </row>
    <row r="35" spans="1:13" x14ac:dyDescent="0.3">
      <c r="A35" s="127"/>
      <c r="B35" s="127"/>
      <c r="C35" s="136"/>
      <c r="D35" s="127"/>
      <c r="E35" s="127"/>
      <c r="F35" s="127"/>
      <c r="G35" s="127"/>
      <c r="H35" s="127"/>
      <c r="I35" s="127"/>
      <c r="J35" s="127"/>
      <c r="K35" s="127"/>
      <c r="L35" s="127"/>
      <c r="M35" s="133"/>
    </row>
    <row r="36" spans="1:13" x14ac:dyDescent="0.3">
      <c r="A36" s="127"/>
      <c r="B36" s="127"/>
      <c r="C36" s="136"/>
      <c r="D36" s="127"/>
      <c r="E36" s="127"/>
      <c r="F36" s="127"/>
      <c r="G36" s="127"/>
      <c r="H36" s="127"/>
      <c r="I36" s="127"/>
      <c r="J36" s="127"/>
      <c r="K36" s="127"/>
      <c r="L36" s="127"/>
      <c r="M36" s="133"/>
    </row>
    <row r="37" spans="1:13" x14ac:dyDescent="0.3">
      <c r="A37" s="133"/>
      <c r="B37" s="133"/>
      <c r="C37" s="138"/>
      <c r="D37" s="133"/>
      <c r="E37" s="133"/>
      <c r="F37" s="133"/>
      <c r="G37" s="133"/>
      <c r="H37" s="133"/>
      <c r="I37" s="133"/>
      <c r="J37" s="133"/>
      <c r="K37" s="133"/>
      <c r="L37" s="133"/>
      <c r="M37" s="133"/>
    </row>
  </sheetData>
  <sheetProtection selectLockedCells="1"/>
  <mergeCells count="3">
    <mergeCell ref="B1:F1"/>
    <mergeCell ref="B2:C2"/>
    <mergeCell ref="E2: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Example</vt:lpstr>
      <vt:lpstr>Calculator</vt:lpstr>
      <vt:lpstr>Standard Costs</vt:lpstr>
      <vt:lpstr>Data</vt:lpstr>
      <vt:lpstr>Calculator!Print_Area</vt:lpstr>
      <vt:lpstr>Example!Print_Area</vt:lpstr>
      <vt:lpstr>Instructions!Print_Area</vt:lpstr>
      <vt:lpstr>'Standard Costs'!Print_Area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Robinson</dc:creator>
  <cp:lastModifiedBy>Vicki James</cp:lastModifiedBy>
  <cp:lastPrinted>2016-06-01T10:35:06Z</cp:lastPrinted>
  <dcterms:created xsi:type="dcterms:W3CDTF">2013-09-27T12:45:46Z</dcterms:created>
  <dcterms:modified xsi:type="dcterms:W3CDTF">2018-08-29T11:52:17Z</dcterms:modified>
</cp:coreProperties>
</file>